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\Documents\Jason\HOA\2016\"/>
    </mc:Choice>
  </mc:AlternateContent>
  <bookViews>
    <workbookView xWindow="0" yWindow="0" windowWidth="20490" windowHeight="7755" tabRatio="808" activeTab="1"/>
  </bookViews>
  <sheets>
    <sheet name="2017" sheetId="12" r:id="rId1"/>
    <sheet name="Financial Statements" sheetId="1" r:id="rId2"/>
    <sheet name="Utilities" sheetId="3" r:id="rId3"/>
    <sheet name="Dues Deposits" sheetId="2" r:id="rId4"/>
    <sheet name="Lawn Maint" sheetId="4" r:id="rId5"/>
    <sheet name="Snow Maint" sheetId="5" r:id="rId6"/>
    <sheet name="Insurance" sheetId="6" r:id="rId7"/>
    <sheet name="Community Communications" sheetId="7" r:id="rId8"/>
    <sheet name="Legal" sheetId="8" r:id="rId9"/>
    <sheet name="Advertise" sheetId="10" r:id="rId10"/>
    <sheet name="Sheet1" sheetId="11" r:id="rId11"/>
  </sheets>
  <definedNames>
    <definedName name="_xlnm.Print_Area" localSheetId="0">'2017'!$B$2:$P$36</definedName>
    <definedName name="_xlnm.Print_Area" localSheetId="1">'Financial Statements'!$B$2:$P$36</definedName>
  </definedNames>
  <calcPr calcId="152511"/>
</workbook>
</file>

<file path=xl/calcChain.xml><?xml version="1.0" encoding="utf-8"?>
<calcChain xmlns="http://schemas.openxmlformats.org/spreadsheetml/2006/main">
  <c r="L57" i="2" l="1"/>
  <c r="M16" i="1"/>
  <c r="F57" i="2"/>
  <c r="E57" i="2"/>
  <c r="G16" i="1"/>
  <c r="F16" i="1"/>
  <c r="L16" i="1"/>
  <c r="N57" i="2" l="1"/>
  <c r="M57" i="2"/>
  <c r="K57" i="2"/>
  <c r="D34" i="12" l="1"/>
  <c r="E34" i="12" s="1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P20" i="12"/>
  <c r="F6" i="12"/>
  <c r="F7" i="12" s="1"/>
  <c r="G6" i="12"/>
  <c r="G7" i="12" s="1"/>
  <c r="E6" i="12"/>
  <c r="E7" i="12" s="1"/>
  <c r="M9" i="12" l="1"/>
  <c r="I9" i="12"/>
  <c r="L9" i="12"/>
  <c r="N9" i="12"/>
  <c r="J9" i="12"/>
  <c r="F9" i="12"/>
  <c r="H9" i="12"/>
  <c r="E9" i="12"/>
  <c r="O9" i="12"/>
  <c r="K9" i="12"/>
  <c r="G9" i="12"/>
  <c r="B26" i="1"/>
  <c r="P19" i="12"/>
  <c r="P10" i="12"/>
  <c r="P9" i="12" l="1"/>
  <c r="P13" i="12"/>
  <c r="C57" i="2"/>
  <c r="D7" i="12" s="1"/>
  <c r="D57" i="2"/>
  <c r="O7" i="12" l="1"/>
  <c r="N7" i="12"/>
  <c r="M7" i="12"/>
  <c r="L7" i="12"/>
  <c r="J57" i="2"/>
  <c r="K7" i="12" s="1"/>
  <c r="I57" i="2"/>
  <c r="J7" i="12" s="1"/>
  <c r="H57" i="2"/>
  <c r="I7" i="12" s="1"/>
  <c r="G57" i="2"/>
  <c r="P7" i="12" l="1"/>
  <c r="I7" i="1"/>
  <c r="K44" i="3" l="1"/>
  <c r="P33" i="1"/>
  <c r="D31" i="1"/>
  <c r="N22" i="10" l="1"/>
  <c r="M22" i="10"/>
  <c r="L22" i="10"/>
  <c r="K22" i="10"/>
  <c r="J22" i="10"/>
  <c r="I22" i="10"/>
  <c r="H22" i="10"/>
  <c r="G22" i="10"/>
  <c r="F22" i="10"/>
  <c r="E22" i="10"/>
  <c r="D22" i="10"/>
  <c r="C22" i="10"/>
  <c r="N24" i="8" l="1"/>
  <c r="M24" i="8"/>
  <c r="L24" i="8"/>
  <c r="M18" i="12" s="1"/>
  <c r="K24" i="8"/>
  <c r="J24" i="8"/>
  <c r="I24" i="8"/>
  <c r="J18" i="12" s="1"/>
  <c r="H24" i="8"/>
  <c r="G24" i="8"/>
  <c r="F24" i="8"/>
  <c r="G18" i="12" s="1"/>
  <c r="E24" i="8"/>
  <c r="F17" i="1" s="1"/>
  <c r="D24" i="8"/>
  <c r="C24" i="8"/>
  <c r="D18" i="12" s="1"/>
  <c r="N23" i="7"/>
  <c r="O17" i="12" s="1"/>
  <c r="M23" i="7"/>
  <c r="L23" i="7"/>
  <c r="M17" i="12" s="1"/>
  <c r="K23" i="7"/>
  <c r="L17" i="12" s="1"/>
  <c r="J23" i="7"/>
  <c r="K15" i="1" s="1"/>
  <c r="I23" i="7"/>
  <c r="J17" i="12" s="1"/>
  <c r="H23" i="7"/>
  <c r="G23" i="7"/>
  <c r="F23" i="7"/>
  <c r="E23" i="7"/>
  <c r="F15" i="1" s="1"/>
  <c r="D23" i="7"/>
  <c r="E15" i="1" s="1"/>
  <c r="C23" i="7"/>
  <c r="N23" i="6"/>
  <c r="O16" i="12" s="1"/>
  <c r="M23" i="6"/>
  <c r="N16" i="12" s="1"/>
  <c r="L23" i="6"/>
  <c r="M16" i="12" s="1"/>
  <c r="K23" i="6"/>
  <c r="L16" i="12" s="1"/>
  <c r="J23" i="6"/>
  <c r="K16" i="12" s="1"/>
  <c r="I23" i="6"/>
  <c r="J16" i="12" s="1"/>
  <c r="H23" i="6"/>
  <c r="I16" i="12" s="1"/>
  <c r="G23" i="6"/>
  <c r="H16" i="12" s="1"/>
  <c r="F23" i="6"/>
  <c r="G16" i="12" s="1"/>
  <c r="E23" i="6"/>
  <c r="F14" i="1" s="1"/>
  <c r="D23" i="6"/>
  <c r="C23" i="6"/>
  <c r="D16" i="12" s="1"/>
  <c r="N17" i="5"/>
  <c r="M17" i="5"/>
  <c r="N15" i="12" s="1"/>
  <c r="L17" i="5"/>
  <c r="M15" i="12" s="1"/>
  <c r="K17" i="5"/>
  <c r="L15" i="12" s="1"/>
  <c r="J17" i="5"/>
  <c r="K15" i="12" s="1"/>
  <c r="I17" i="5"/>
  <c r="J15" i="12" s="1"/>
  <c r="H17" i="5"/>
  <c r="I15" i="12" s="1"/>
  <c r="G17" i="5"/>
  <c r="H15" i="12" s="1"/>
  <c r="F17" i="5"/>
  <c r="E17" i="5"/>
  <c r="F13" i="1" s="1"/>
  <c r="D17" i="5"/>
  <c r="E13" i="1" s="1"/>
  <c r="C17" i="5"/>
  <c r="D13" i="1" s="1"/>
  <c r="N23" i="4"/>
  <c r="O14" i="12" s="1"/>
  <c r="M23" i="4"/>
  <c r="N14" i="12" s="1"/>
  <c r="L23" i="4"/>
  <c r="M14" i="12" s="1"/>
  <c r="M22" i="12" s="1"/>
  <c r="K23" i="4"/>
  <c r="L14" i="12" s="1"/>
  <c r="J23" i="4"/>
  <c r="I23" i="4"/>
  <c r="H23" i="4"/>
  <c r="G23" i="4"/>
  <c r="F23" i="4"/>
  <c r="G14" i="12" s="1"/>
  <c r="E23" i="4"/>
  <c r="D23" i="4"/>
  <c r="E14" i="12" s="1"/>
  <c r="C23" i="4"/>
  <c r="D14" i="12" s="1"/>
  <c r="N44" i="3"/>
  <c r="O11" i="1" s="1"/>
  <c r="M44" i="3"/>
  <c r="N11" i="1" s="1"/>
  <c r="L44" i="3"/>
  <c r="M11" i="1" s="1"/>
  <c r="L11" i="1"/>
  <c r="J44" i="3"/>
  <c r="K11" i="1" s="1"/>
  <c r="I44" i="3"/>
  <c r="J11" i="1" s="1"/>
  <c r="H44" i="3"/>
  <c r="I11" i="1" s="1"/>
  <c r="G44" i="3"/>
  <c r="H11" i="1" s="1"/>
  <c r="F44" i="3"/>
  <c r="G11" i="1" s="1"/>
  <c r="E44" i="3"/>
  <c r="F11" i="1" s="1"/>
  <c r="D44" i="3"/>
  <c r="E11" i="1" s="1"/>
  <c r="C44" i="3"/>
  <c r="D11" i="1" s="1"/>
  <c r="N7" i="1"/>
  <c r="N9" i="1" s="1"/>
  <c r="O7" i="1"/>
  <c r="O9" i="1" s="1"/>
  <c r="M7" i="1"/>
  <c r="M9" i="1" s="1"/>
  <c r="L7" i="1"/>
  <c r="L9" i="1" s="1"/>
  <c r="K7" i="1"/>
  <c r="K9" i="1" s="1"/>
  <c r="J7" i="1"/>
  <c r="J9" i="1" s="1"/>
  <c r="I9" i="1"/>
  <c r="P8" i="1"/>
  <c r="D22" i="12" l="1"/>
  <c r="F12" i="1"/>
  <c r="F14" i="12"/>
  <c r="F22" i="12" s="1"/>
  <c r="K12" i="1"/>
  <c r="K14" i="12"/>
  <c r="K22" i="12" s="1"/>
  <c r="G13" i="1"/>
  <c r="G15" i="12"/>
  <c r="P15" i="12" s="1"/>
  <c r="G15" i="1"/>
  <c r="G17" i="12"/>
  <c r="O17" i="1"/>
  <c r="O18" i="12"/>
  <c r="O22" i="12" s="1"/>
  <c r="N22" i="12"/>
  <c r="N15" i="1"/>
  <c r="N17" i="12"/>
  <c r="H12" i="1"/>
  <c r="H14" i="12"/>
  <c r="L18" i="12"/>
  <c r="L22" i="12" s="1"/>
  <c r="I12" i="1"/>
  <c r="I14" i="12"/>
  <c r="E14" i="1"/>
  <c r="E16" i="12"/>
  <c r="P16" i="12" s="1"/>
  <c r="I15" i="1"/>
  <c r="I17" i="12"/>
  <c r="I17" i="1"/>
  <c r="I18" i="12"/>
  <c r="J12" i="1"/>
  <c r="J14" i="12"/>
  <c r="H15" i="1"/>
  <c r="H17" i="12"/>
  <c r="H7" i="1"/>
  <c r="H9" i="1" s="1"/>
  <c r="D7" i="1"/>
  <c r="D9" i="1" s="1"/>
  <c r="G7" i="1"/>
  <c r="G9" i="1" s="1"/>
  <c r="F7" i="1"/>
  <c r="E7" i="1"/>
  <c r="E9" i="1" s="1"/>
  <c r="N13" i="1"/>
  <c r="J14" i="1"/>
  <c r="N14" i="1"/>
  <c r="J15" i="1"/>
  <c r="N17" i="1"/>
  <c r="G12" i="1"/>
  <c r="O12" i="1"/>
  <c r="K13" i="1"/>
  <c r="G14" i="1"/>
  <c r="O14" i="1"/>
  <c r="G17" i="1"/>
  <c r="K17" i="1"/>
  <c r="D12" i="1"/>
  <c r="L12" i="1"/>
  <c r="H13" i="1"/>
  <c r="L13" i="1"/>
  <c r="D14" i="1"/>
  <c r="H14" i="1"/>
  <c r="L14" i="1"/>
  <c r="D15" i="1"/>
  <c r="L15" i="1"/>
  <c r="D17" i="1"/>
  <c r="H17" i="1"/>
  <c r="N12" i="1"/>
  <c r="J13" i="1"/>
  <c r="J17" i="1"/>
  <c r="O13" i="1"/>
  <c r="K14" i="1"/>
  <c r="O15" i="1"/>
  <c r="E12" i="1"/>
  <c r="M12" i="1"/>
  <c r="I13" i="1"/>
  <c r="M13" i="1"/>
  <c r="I14" i="1"/>
  <c r="M14" i="1"/>
  <c r="M15" i="1"/>
  <c r="E17" i="1"/>
  <c r="M17" i="1"/>
  <c r="F19" i="1"/>
  <c r="P11" i="1"/>
  <c r="H22" i="12" l="1"/>
  <c r="E19" i="1"/>
  <c r="E21" i="1" s="1"/>
  <c r="E34" i="1" s="1"/>
  <c r="E30" i="1" s="1"/>
  <c r="E31" i="1" s="1"/>
  <c r="P18" i="12"/>
  <c r="L19" i="1"/>
  <c r="L21" i="1" s="1"/>
  <c r="L34" i="1" s="1"/>
  <c r="G19" i="1"/>
  <c r="G21" i="1" s="1"/>
  <c r="G34" i="1" s="1"/>
  <c r="E22" i="12"/>
  <c r="G22" i="12"/>
  <c r="P14" i="1"/>
  <c r="I22" i="12"/>
  <c r="P14" i="12"/>
  <c r="J22" i="12"/>
  <c r="N19" i="1"/>
  <c r="N21" i="1" s="1"/>
  <c r="N34" i="1" s="1"/>
  <c r="O19" i="1"/>
  <c r="O21" i="1" s="1"/>
  <c r="O34" i="1" s="1"/>
  <c r="M19" i="1"/>
  <c r="M21" i="1" s="1"/>
  <c r="M34" i="1" s="1"/>
  <c r="I19" i="1"/>
  <c r="I21" i="1" s="1"/>
  <c r="I34" i="1" s="1"/>
  <c r="P17" i="12"/>
  <c r="P7" i="1"/>
  <c r="P9" i="1" s="1"/>
  <c r="F9" i="1"/>
  <c r="F21" i="1" s="1"/>
  <c r="F34" i="1" s="1"/>
  <c r="D19" i="1"/>
  <c r="D21" i="1" s="1"/>
  <c r="D34" i="1" s="1"/>
  <c r="D35" i="1" s="1"/>
  <c r="K19" i="1"/>
  <c r="K21" i="1" s="1"/>
  <c r="K34" i="1" s="1"/>
  <c r="P17" i="1"/>
  <c r="J19" i="1"/>
  <c r="J21" i="1" s="1"/>
  <c r="J34" i="1" s="1"/>
  <c r="H19" i="1"/>
  <c r="H21" i="1" s="1"/>
  <c r="H34" i="1" s="1"/>
  <c r="P15" i="1"/>
  <c r="P13" i="1"/>
  <c r="P12" i="1"/>
  <c r="P22" i="12" l="1"/>
  <c r="P34" i="1"/>
  <c r="P35" i="1" s="1"/>
  <c r="P19" i="1"/>
  <c r="P21" i="1" s="1"/>
  <c r="E33" i="1"/>
  <c r="E35" i="1" s="1"/>
  <c r="F30" i="1" s="1"/>
  <c r="G30" i="1" l="1"/>
  <c r="H30" i="1" s="1"/>
  <c r="I30" i="1" s="1"/>
  <c r="J30" i="1" s="1"/>
  <c r="K30" i="1" s="1"/>
  <c r="L30" i="1" s="1"/>
  <c r="M30" i="1" s="1"/>
  <c r="N30" i="1" s="1"/>
  <c r="O30" i="1" s="1"/>
  <c r="F31" i="1"/>
  <c r="F33" i="1"/>
  <c r="F35" i="1" s="1"/>
  <c r="H31" i="1" l="1"/>
  <c r="G31" i="1"/>
  <c r="G33" i="1"/>
  <c r="G35" i="1" s="1"/>
  <c r="I31" i="1" l="1"/>
  <c r="H33" i="1"/>
  <c r="H35" i="1" s="1"/>
  <c r="J31" i="1" l="1"/>
  <c r="I33" i="1"/>
  <c r="I35" i="1" s="1"/>
  <c r="K31" i="1" l="1"/>
  <c r="J33" i="1"/>
  <c r="J35" i="1" s="1"/>
  <c r="L31" i="1" l="1"/>
  <c r="K33" i="1"/>
  <c r="K35" i="1" s="1"/>
  <c r="M31" i="1" l="1"/>
  <c r="L33" i="1"/>
  <c r="L35" i="1" s="1"/>
  <c r="M33" i="1" s="1"/>
  <c r="M35" i="1" s="1"/>
  <c r="N33" i="1" l="1"/>
  <c r="N35" i="1" s="1"/>
  <c r="O33" i="1" s="1"/>
  <c r="O35" i="1" s="1"/>
  <c r="N31" i="1"/>
  <c r="O31" i="1" s="1"/>
  <c r="D8" i="12" s="1"/>
  <c r="P30" i="1" l="1"/>
  <c r="P31" i="1" s="1"/>
  <c r="D11" i="12"/>
  <c r="D24" i="12" s="1"/>
  <c r="D33" i="12" l="1"/>
  <c r="D35" i="12" s="1"/>
  <c r="D42" i="12"/>
  <c r="E8" i="12" l="1"/>
  <c r="E11" i="12" s="1"/>
  <c r="E24" i="12" s="1"/>
  <c r="E33" i="12" s="1"/>
  <c r="E35" i="12" s="1"/>
  <c r="F8" i="12" l="1"/>
  <c r="F11" i="12" s="1"/>
  <c r="F24" i="12" s="1"/>
  <c r="F33" i="12" s="1"/>
  <c r="F35" i="12" s="1"/>
  <c r="G8" i="12" l="1"/>
  <c r="G11" i="12" s="1"/>
  <c r="G24" i="12" s="1"/>
  <c r="G33" i="12" s="1"/>
  <c r="G35" i="12" s="1"/>
  <c r="H8" i="12" l="1"/>
  <c r="H11" i="12" l="1"/>
  <c r="H24" i="12" s="1"/>
  <c r="H33" i="12" s="1"/>
  <c r="H35" i="12" s="1"/>
  <c r="I8" i="12" l="1"/>
  <c r="I11" i="12" l="1"/>
  <c r="I24" i="12" s="1"/>
  <c r="I33" i="12" s="1"/>
  <c r="I35" i="12" s="1"/>
  <c r="J8" i="12" l="1"/>
  <c r="J11" i="12" l="1"/>
  <c r="J24" i="12" s="1"/>
  <c r="J33" i="12" s="1"/>
  <c r="J35" i="12" s="1"/>
  <c r="K8" i="12" l="1"/>
  <c r="K11" i="12" l="1"/>
  <c r="K24" i="12" s="1"/>
  <c r="K33" i="12" s="1"/>
  <c r="K35" i="12" s="1"/>
  <c r="L8" i="12" l="1"/>
  <c r="L11" i="12" s="1"/>
  <c r="L24" i="12" s="1"/>
  <c r="L33" i="12" s="1"/>
  <c r="L35" i="12" s="1"/>
  <c r="M8" i="12" l="1"/>
  <c r="M11" i="12" s="1"/>
  <c r="M24" i="12" s="1"/>
  <c r="M33" i="12" s="1"/>
  <c r="M35" i="12" s="1"/>
  <c r="N8" i="12" l="1"/>
  <c r="N11" i="12" s="1"/>
  <c r="N24" i="12" s="1"/>
  <c r="N33" i="12" s="1"/>
  <c r="N35" i="12" s="1"/>
  <c r="O8" i="12" l="1"/>
  <c r="O11" i="12" l="1"/>
  <c r="O24" i="12" s="1"/>
  <c r="O33" i="12" s="1"/>
  <c r="O35" i="12" s="1"/>
  <c r="P8" i="12"/>
  <c r="P11" i="12" s="1"/>
  <c r="P24" i="12" s="1"/>
  <c r="P26" i="12" s="1"/>
  <c r="P33" i="12" l="1"/>
  <c r="P35" i="12" s="1"/>
</calcChain>
</file>

<file path=xl/comments1.xml><?xml version="1.0" encoding="utf-8"?>
<comments xmlns="http://schemas.openxmlformats.org/spreadsheetml/2006/main">
  <authors>
    <author>Derek Robison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Water &amp; Electric for common grounds.  Increase over 2016 due to Kell lighting/meter.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Spring/Summer common grounds maintenance arrangement with Greiders.  Mowing/Fert/Trimming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Sprinkler system start-up/contract with Tri-County Irrigation.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F&amp;W snow removal, contractual pricing arrangement.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HOA Directors required insurance coverage per Convenants.  Reviewed by Legal for policy valuation.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PO Box Renewal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Assessment printing &amp; postage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Derek Robison:</t>
        </r>
        <r>
          <rPr>
            <sz val="9"/>
            <color indexed="81"/>
            <rFont val="Tahoma"/>
            <family val="2"/>
          </rPr>
          <t xml:space="preserve">
Fall Bash Funding to Activities Committee</t>
        </r>
      </text>
    </comment>
  </commentList>
</comments>
</file>

<file path=xl/sharedStrings.xml><?xml version="1.0" encoding="utf-8"?>
<sst xmlns="http://schemas.openxmlformats.org/spreadsheetml/2006/main" count="284" uniqueCount="69">
  <si>
    <t>Income Statement</t>
  </si>
  <si>
    <t>Revenue</t>
  </si>
  <si>
    <t>Operating Expenses</t>
  </si>
  <si>
    <t>Total Operating Expenses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</si>
  <si>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</si>
  <si>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</si>
  <si>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</si>
  <si>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</si>
  <si>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</si>
  <si>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</si>
  <si>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</si>
  <si>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</si>
  <si>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</si>
  <si>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</si>
  <si>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</si>
  <si>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</si>
  <si>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</si>
  <si>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</si>
  <si>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Grove on Kickapoo Creek HOA</t>
  </si>
  <si>
    <t>Community Utilities</t>
  </si>
  <si>
    <t>Insurance</t>
  </si>
  <si>
    <t>Legal Fees</t>
  </si>
  <si>
    <t>Community Grounds, Snow Removal</t>
  </si>
  <si>
    <t>Community Grounds, Lawn Maintenance</t>
  </si>
  <si>
    <t>Cornbelt</t>
  </si>
  <si>
    <t>Bloomington</t>
  </si>
  <si>
    <t>Assets</t>
  </si>
  <si>
    <t>Current Assets</t>
  </si>
  <si>
    <t>First Financial Checking</t>
  </si>
  <si>
    <t>Total Assets</t>
  </si>
  <si>
    <t>Liabilities/Equity</t>
  </si>
  <si>
    <t>Cummulative Fund Balance</t>
  </si>
  <si>
    <t>Total Liabilities/Equity</t>
  </si>
  <si>
    <t>Balance Sheet</t>
  </si>
  <si>
    <t>Special Assessment(s)</t>
  </si>
  <si>
    <t>Net Collections</t>
  </si>
  <si>
    <t>Community Communications</t>
  </si>
  <si>
    <t>For the Year Ending 2016</t>
  </si>
  <si>
    <t>2016 Dues Collection</t>
  </si>
  <si>
    <t>Secretary of State/1156</t>
  </si>
  <si>
    <t>Auto Owners Insurance/1158</t>
  </si>
  <si>
    <t>Grove Activities Committee/1157</t>
  </si>
  <si>
    <t>USPS/1155</t>
  </si>
  <si>
    <t>F&amp;W/1161</t>
  </si>
  <si>
    <t>Costigan &amp; Wollrab/1160</t>
  </si>
  <si>
    <t>FedEx Kinko/1159</t>
  </si>
  <si>
    <t>USPS/Stamps</t>
  </si>
  <si>
    <t>F&amp;W/1162</t>
  </si>
  <si>
    <t>TCI/1163</t>
  </si>
  <si>
    <t>Stripe</t>
  </si>
  <si>
    <t>Bank Service Charge</t>
  </si>
  <si>
    <t>Service charge</t>
  </si>
  <si>
    <t>For the Year Ending 2017</t>
  </si>
  <si>
    <r>
      <t xml:space="preserve">2017 Dues Collection:  </t>
    </r>
    <r>
      <rPr>
        <b/>
        <i/>
        <sz val="10"/>
        <color rgb="FF002060"/>
        <rFont val="Calibri"/>
        <family val="2"/>
        <scheme val="minor"/>
      </rPr>
      <t>Based on 372 Residents</t>
    </r>
  </si>
  <si>
    <t>Interest Income: Operating Account</t>
  </si>
  <si>
    <t>First Financial Checking: Operating Account</t>
  </si>
  <si>
    <t>First Financial Checking:  Reserve Fund</t>
  </si>
  <si>
    <t>Community Grounds, Reserve Funding</t>
  </si>
  <si>
    <t>Interest Income: Reserve Fund</t>
  </si>
  <si>
    <t>Tim Bare/1164</t>
  </si>
  <si>
    <t>TCI/1165</t>
  </si>
  <si>
    <t>TCI/1166</t>
  </si>
  <si>
    <t>Grove Activities Committee/1167</t>
  </si>
  <si>
    <t>First Financial/New Deposit Slips</t>
  </si>
  <si>
    <t>F&amp;W/1169</t>
  </si>
  <si>
    <t>TCI/1170</t>
  </si>
  <si>
    <t>First Financial</t>
  </si>
  <si>
    <t>TCI/11</t>
  </si>
  <si>
    <t>Bank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</si>
</sst>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rgb="FF00206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5" fillId="0" borderId="2" xfId="0" applyFont="1" applyFill="1" applyBorder="1"/>
    <xf numFmtId="0" fontId="5" fillId="0" borderId="5" xfId="0" applyFont="1" applyFill="1" applyBorder="1"/>
    <xf numFmtId="44" fontId="4" fillId="0" borderId="0" xfId="2" applyFont="1"/>
    <xf numFmtId="44" fontId="2" fillId="0" borderId="1" xfId="2" applyFont="1" applyFill="1" applyBorder="1" applyAlignment="1">
      <alignment horizontal="center"/>
    </xf>
    <xf numFmtId="44" fontId="6" fillId="0" borderId="0" xfId="2" applyFont="1"/>
    <xf numFmtId="164" fontId="4" fillId="0" borderId="0" xfId="2" applyNumberFormat="1" applyFont="1"/>
    <xf numFmtId="0" fontId="5" fillId="0" borderId="0" xfId="0" applyFont="1" applyFill="1"/>
    <xf numFmtId="44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44" fontId="3" fillId="0" borderId="0" xfId="2" applyNumberFormat="1" applyFont="1" applyFill="1" applyBorder="1"/>
    <xf numFmtId="44" fontId="3" fillId="0" borderId="0" xfId="2" applyNumberFormat="1" applyFont="1" applyFill="1" applyBorder="1" applyAlignment="1">
      <alignment horizontal="center"/>
    </xf>
    <xf numFmtId="44" fontId="3" fillId="0" borderId="6" xfId="1" applyNumberFormat="1" applyFont="1" applyFill="1" applyBorder="1"/>
    <xf numFmtId="44" fontId="5" fillId="0" borderId="16" xfId="2" applyNumberFormat="1" applyFont="1" applyFill="1" applyBorder="1"/>
    <xf numFmtId="44" fontId="3" fillId="0" borderId="0" xfId="1" applyNumberFormat="1" applyFont="1" applyFill="1" applyBorder="1"/>
    <xf numFmtId="44" fontId="2" fillId="0" borderId="7" xfId="2" applyNumberFormat="1" applyFont="1" applyFill="1" applyBorder="1"/>
    <xf numFmtId="44" fontId="3" fillId="0" borderId="4" xfId="2" applyNumberFormat="1" applyFont="1" applyFill="1" applyBorder="1"/>
    <xf numFmtId="44" fontId="2" fillId="2" borderId="12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44" fontId="10" fillId="2" borderId="10" xfId="0" applyNumberFormat="1" applyFont="1" applyFill="1" applyBorder="1"/>
    <xf numFmtId="44" fontId="10" fillId="2" borderId="11" xfId="1" applyNumberFormat="1" applyFont="1" applyFill="1" applyBorder="1"/>
    <xf numFmtId="44" fontId="11" fillId="2" borderId="15" xfId="0" applyNumberFormat="1" applyFont="1" applyFill="1" applyBorder="1"/>
    <xf numFmtId="44" fontId="12" fillId="2" borderId="10" xfId="0" applyNumberFormat="1" applyFont="1" applyFill="1" applyBorder="1"/>
    <xf numFmtId="44" fontId="12" fillId="2" borderId="10" xfId="1" applyNumberFormat="1" applyFont="1" applyFill="1" applyBorder="1"/>
    <xf numFmtId="44" fontId="11" fillId="2" borderId="8" xfId="2" applyNumberFormat="1" applyFont="1" applyFill="1" applyBorder="1"/>
    <xf numFmtId="44" fontId="10" fillId="2" borderId="10" xfId="1" applyNumberFormat="1" applyFont="1" applyFill="1" applyBorder="1"/>
    <xf numFmtId="44" fontId="10" fillId="2" borderId="12" xfId="0" applyNumberFormat="1" applyFont="1" applyFill="1" applyBorder="1"/>
    <xf numFmtId="44" fontId="11" fillId="2" borderId="17" xfId="0" applyNumberFormat="1" applyFont="1" applyFill="1" applyBorder="1"/>
    <xf numFmtId="164" fontId="7" fillId="0" borderId="0" xfId="2" applyNumberFormat="1" applyFont="1" applyFill="1" applyAlignment="1">
      <alignment horizontal="right"/>
    </xf>
    <xf numFmtId="44" fontId="3" fillId="0" borderId="0" xfId="0" applyNumberFormat="1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16" fillId="3" borderId="1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4" fontId="17" fillId="3" borderId="0" xfId="1" applyNumberFormat="1" applyFont="1" applyFill="1" applyBorder="1"/>
    <xf numFmtId="44" fontId="17" fillId="3" borderId="10" xfId="1" applyNumberFormat="1" applyFont="1" applyFill="1" applyBorder="1"/>
    <xf numFmtId="44" fontId="18" fillId="3" borderId="0" xfId="2" applyNumberFormat="1" applyFont="1" applyFill="1" applyBorder="1" applyAlignment="1">
      <alignment horizontal="center"/>
    </xf>
    <xf numFmtId="44" fontId="18" fillId="3" borderId="10" xfId="0" applyNumberFormat="1" applyFont="1" applyFill="1" applyBorder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44" fontId="7" fillId="0" borderId="0" xfId="2" applyFont="1" applyFill="1" applyAlignment="1">
      <alignment horizontal="right"/>
    </xf>
    <xf numFmtId="0" fontId="3" fillId="0" borderId="3" xfId="0" applyFont="1" applyFill="1" applyBorder="1" applyAlignment="1">
      <alignment horizontal="left" indent="10"/>
    </xf>
    <xf numFmtId="0" fontId="3" fillId="0" borderId="4" xfId="0" applyFont="1" applyFill="1" applyBorder="1" applyAlignment="1">
      <alignment horizontal="left" indent="10"/>
    </xf>
    <xf numFmtId="0" fontId="17" fillId="3" borderId="2" xfId="0" applyFont="1" applyFill="1" applyBorder="1" applyAlignment="1">
      <alignment horizontal="left" indent="5"/>
    </xf>
    <xf numFmtId="0" fontId="17" fillId="3" borderId="0" xfId="0" applyFont="1" applyFill="1" applyBorder="1" applyAlignment="1">
      <alignment horizontal="left" indent="5"/>
    </xf>
    <xf numFmtId="0" fontId="18" fillId="3" borderId="2" xfId="0" quotePrefix="1" applyFont="1" applyFill="1" applyBorder="1" applyAlignment="1">
      <alignment horizontal="left" indent="5"/>
    </xf>
    <xf numFmtId="0" fontId="18" fillId="3" borderId="0" xfId="0" applyFont="1" applyFill="1" applyBorder="1" applyAlignment="1">
      <alignment horizontal="left" indent="5"/>
    </xf>
    <xf numFmtId="0" fontId="3" fillId="0" borderId="2" xfId="0" quotePrefix="1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indent="5"/>
    </xf>
    <xf numFmtId="0" fontId="5" fillId="0" borderId="2" xfId="0" applyFont="1" applyFill="1" applyBorder="1" applyAlignment="1">
      <alignment horizontal="left" indent="10"/>
    </xf>
    <xf numFmtId="0" fontId="5" fillId="0" borderId="0" xfId="0" applyFont="1" applyFill="1" applyBorder="1" applyAlignment="1">
      <alignment horizontal="left" indent="10"/>
    </xf>
    <xf numFmtId="0" fontId="3" fillId="0" borderId="2" xfId="0" applyFont="1" applyFill="1" applyBorder="1" applyAlignment="1">
      <alignment horizontal="left" indent="10"/>
    </xf>
    <xf numFmtId="0" fontId="3" fillId="0" borderId="0" xfId="0" applyFont="1" applyFill="1" applyBorder="1" applyAlignment="1">
      <alignment horizontal="left" indent="10"/>
    </xf>
    <xf numFmtId="0" fontId="2" fillId="0" borderId="2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5"/>
    </xf>
    <xf numFmtId="0" fontId="8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P42"/>
  <sheetViews>
    <sheetView topLeftCell="B19" zoomScale="90" zoomScaleNormal="90" workbookViewId="0">
      <selection activeCell="F34" sqref="F34"/>
    </sheetView>
  </sheetViews>
  <sheetFormatPr defaultColWidth="9.140625" defaultRowHeight="12.75" outlineLevelCol="1" x14ac:dyDescent="0.2"/>
  <cols>
    <col min="1" max="1" width="5" style="5" customWidth="1"/>
    <col min="2" max="2" width="19.42578125" style="5" bestFit="1" customWidth="1"/>
    <col min="3" max="3" width="27.7109375" style="5" customWidth="1"/>
    <col min="4" max="12" width="11.7109375" style="5" customWidth="1" outlineLevel="1"/>
    <col min="13" max="14" width="11.7109375" style="5" bestFit="1" customWidth="1" outlineLevel="1"/>
    <col min="15" max="15" width="11.5703125" style="5" bestFit="1" customWidth="1" outlineLevel="1"/>
    <col min="16" max="16" width="12.7109375" style="5" bestFit="1" customWidth="1"/>
    <col min="17" max="16384" width="9.140625" style="5"/>
  </cols>
  <sheetData>
    <row r="1" spans="2:16" ht="13.5" thickBot="1" x14ac:dyDescent="0.25"/>
    <row r="2" spans="2:16" ht="15" x14ac:dyDescent="0.25">
      <c r="B2" s="68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ht="15.75" customHeight="1" x14ac:dyDescent="0.25">
      <c r="B3" s="71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2:16" ht="15.75" customHeight="1" thickBot="1" x14ac:dyDescent="0.3">
      <c r="B4" s="58" t="s">
        <v>52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2:16" ht="13.5" thickBot="1" x14ac:dyDescent="0.25">
      <c r="B5" s="1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25" t="s">
        <v>17</v>
      </c>
    </row>
    <row r="6" spans="2:16" ht="13.5" thickBot="1" x14ac:dyDescent="0.25">
      <c r="B6" s="9" t="s">
        <v>1</v>
      </c>
      <c r="C6" s="4"/>
      <c r="D6" s="4"/>
      <c r="E6" s="40">
        <f>372*0.25</f>
        <v>93</v>
      </c>
      <c r="F6" s="41">
        <f>372*0.5</f>
        <v>186</v>
      </c>
      <c r="G6" s="42">
        <f>372*0.25</f>
        <v>93</v>
      </c>
      <c r="H6" s="4"/>
      <c r="I6" s="4"/>
      <c r="J6" s="4"/>
      <c r="K6" s="4"/>
      <c r="L6" s="4"/>
      <c r="M6" s="4"/>
      <c r="N6" s="4"/>
      <c r="O6" s="4"/>
      <c r="P6" s="26"/>
    </row>
    <row r="7" spans="2:16" x14ac:dyDescent="0.2">
      <c r="B7" s="61" t="s">
        <v>53</v>
      </c>
      <c r="C7" s="57"/>
      <c r="D7" s="18">
        <f>+'Dues Deposits'!C57</f>
        <v>0</v>
      </c>
      <c r="E7" s="18">
        <f>100*E6</f>
        <v>9300</v>
      </c>
      <c r="F7" s="18">
        <f>100*F6</f>
        <v>18600</v>
      </c>
      <c r="G7" s="18">
        <f>100*G6</f>
        <v>9300</v>
      </c>
      <c r="H7" s="18">
        <v>0</v>
      </c>
      <c r="I7" s="18">
        <f>+'Dues Deposits'!H57</f>
        <v>1901.4000000000003</v>
      </c>
      <c r="J7" s="18">
        <f>'Dues Deposits'!I57</f>
        <v>2700.3999999999996</v>
      </c>
      <c r="K7" s="18">
        <f>'Dues Deposits'!J57</f>
        <v>500</v>
      </c>
      <c r="L7" s="18">
        <f>'Dues Deposits'!K57</f>
        <v>600</v>
      </c>
      <c r="M7" s="18">
        <f>'Dues Deposits'!L57</f>
        <v>0</v>
      </c>
      <c r="N7" s="18">
        <f>'Dues Deposits'!M57</f>
        <v>400</v>
      </c>
      <c r="O7" s="18">
        <f>'Dues Deposits'!N57</f>
        <v>0</v>
      </c>
      <c r="P7" s="27">
        <f>SUM(D7:O7)</f>
        <v>43301.8</v>
      </c>
    </row>
    <row r="8" spans="2:16" x14ac:dyDescent="0.2">
      <c r="B8" s="54" t="s">
        <v>54</v>
      </c>
      <c r="C8" s="55"/>
      <c r="D8" s="45">
        <f>0.0025*'Financial Statements'!O31</f>
        <v>133.52200000000002</v>
      </c>
      <c r="E8" s="45">
        <f>0.0025*D35</f>
        <v>129.61830499999999</v>
      </c>
      <c r="F8" s="45">
        <f t="shared" ref="F8:O8" si="0">0.0025*E35</f>
        <v>147.52485076249999</v>
      </c>
      <c r="G8" s="45">
        <f t="shared" si="0"/>
        <v>167.97803788940627</v>
      </c>
      <c r="H8" s="45">
        <f t="shared" si="0"/>
        <v>185.43298298412978</v>
      </c>
      <c r="I8" s="45">
        <f t="shared" si="0"/>
        <v>181.3015654415901</v>
      </c>
      <c r="J8" s="45">
        <f t="shared" si="0"/>
        <v>183.24581935519407</v>
      </c>
      <c r="K8" s="45">
        <f t="shared" si="0"/>
        <v>187.07143390358209</v>
      </c>
      <c r="L8" s="45">
        <f t="shared" si="0"/>
        <v>180.16661248834106</v>
      </c>
      <c r="M8" s="45">
        <f t="shared" si="0"/>
        <v>168.45055401956191</v>
      </c>
      <c r="N8" s="45">
        <f t="shared" si="0"/>
        <v>164.4748304046108</v>
      </c>
      <c r="O8" s="45">
        <f t="shared" si="0"/>
        <v>162.09851748062232</v>
      </c>
      <c r="P8" s="46">
        <f>SUM(D8:O8)</f>
        <v>1990.8855097295389</v>
      </c>
    </row>
    <row r="9" spans="2:16" x14ac:dyDescent="0.2">
      <c r="B9" s="54" t="s">
        <v>58</v>
      </c>
      <c r="C9" s="55"/>
      <c r="D9" s="45">
        <v>0</v>
      </c>
      <c r="E9" s="45">
        <f>0.0025*D34</f>
        <v>3</v>
      </c>
      <c r="F9" s="45">
        <f t="shared" ref="F9:O9" si="1">0.0025*E34</f>
        <v>6</v>
      </c>
      <c r="G9" s="45">
        <f t="shared" si="1"/>
        <v>9</v>
      </c>
      <c r="H9" s="45">
        <f t="shared" si="1"/>
        <v>12</v>
      </c>
      <c r="I9" s="45">
        <f t="shared" si="1"/>
        <v>15</v>
      </c>
      <c r="J9" s="45">
        <f t="shared" si="1"/>
        <v>18</v>
      </c>
      <c r="K9" s="45">
        <f t="shared" si="1"/>
        <v>21</v>
      </c>
      <c r="L9" s="45">
        <f t="shared" si="1"/>
        <v>24</v>
      </c>
      <c r="M9" s="45">
        <f t="shared" si="1"/>
        <v>27</v>
      </c>
      <c r="N9" s="45">
        <f t="shared" si="1"/>
        <v>30</v>
      </c>
      <c r="O9" s="45">
        <f t="shared" si="1"/>
        <v>33</v>
      </c>
      <c r="P9" s="46">
        <f>SUM(D9:O9)</f>
        <v>198</v>
      </c>
    </row>
    <row r="10" spans="2:16" x14ac:dyDescent="0.2">
      <c r="B10" s="56" t="s">
        <v>34</v>
      </c>
      <c r="C10" s="57"/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8">
        <f t="shared" ref="P10:P19" si="2">SUM(D10:O10)</f>
        <v>0</v>
      </c>
    </row>
    <row r="11" spans="2:16" s="14" customFormat="1" ht="13.5" thickBot="1" x14ac:dyDescent="0.25">
      <c r="B11" s="62" t="s">
        <v>35</v>
      </c>
      <c r="C11" s="63"/>
      <c r="D11" s="20">
        <f t="shared" ref="D11:P11" si="3">SUM(D7:D10)</f>
        <v>133.52200000000002</v>
      </c>
      <c r="E11" s="20">
        <f t="shared" si="3"/>
        <v>9432.618305</v>
      </c>
      <c r="F11" s="20">
        <f t="shared" si="3"/>
        <v>18753.5248507625</v>
      </c>
      <c r="G11" s="20">
        <f t="shared" si="3"/>
        <v>9476.9780378894066</v>
      </c>
      <c r="H11" s="20">
        <f t="shared" si="3"/>
        <v>197.43298298412978</v>
      </c>
      <c r="I11" s="20">
        <f t="shared" si="3"/>
        <v>2097.7015654415904</v>
      </c>
      <c r="J11" s="20">
        <f t="shared" si="3"/>
        <v>2901.6458193551939</v>
      </c>
      <c r="K11" s="20">
        <f t="shared" si="3"/>
        <v>708.07143390358215</v>
      </c>
      <c r="L11" s="20">
        <f t="shared" si="3"/>
        <v>804.16661248834112</v>
      </c>
      <c r="M11" s="20">
        <f t="shared" si="3"/>
        <v>195.45055401956191</v>
      </c>
      <c r="N11" s="20">
        <f t="shared" si="3"/>
        <v>594.47483040461077</v>
      </c>
      <c r="O11" s="20">
        <f t="shared" si="3"/>
        <v>195.09851748062232</v>
      </c>
      <c r="P11" s="29">
        <f t="shared" si="3"/>
        <v>45490.685509729541</v>
      </c>
    </row>
    <row r="12" spans="2:16" x14ac:dyDescent="0.2">
      <c r="B12" s="8" t="s">
        <v>2</v>
      </c>
      <c r="C12" s="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7"/>
    </row>
    <row r="13" spans="2:16" x14ac:dyDescent="0.2">
      <c r="B13" s="61" t="s">
        <v>19</v>
      </c>
      <c r="C13" s="57"/>
      <c r="D13" s="17">
        <v>100</v>
      </c>
      <c r="E13" s="17">
        <v>100</v>
      </c>
      <c r="F13" s="17">
        <v>100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100</v>
      </c>
      <c r="O13" s="17">
        <v>100</v>
      </c>
      <c r="P13" s="30">
        <f t="shared" si="2"/>
        <v>1200</v>
      </c>
    </row>
    <row r="14" spans="2:16" x14ac:dyDescent="0.2">
      <c r="B14" s="61" t="s">
        <v>23</v>
      </c>
      <c r="C14" s="57"/>
      <c r="D14" s="21">
        <f>'Lawn Maint'!C23</f>
        <v>0</v>
      </c>
      <c r="E14" s="21">
        <f>'Lawn Maint'!D23</f>
        <v>0</v>
      </c>
      <c r="F14" s="21">
        <f>'Lawn Maint'!E23</f>
        <v>7652.25</v>
      </c>
      <c r="G14" s="21">
        <f>'Lawn Maint'!F23</f>
        <v>1175</v>
      </c>
      <c r="H14" s="21">
        <f>'Lawn Maint'!G23</f>
        <v>0</v>
      </c>
      <c r="I14" s="21">
        <f>'Lawn Maint'!H23</f>
        <v>0</v>
      </c>
      <c r="J14" s="21">
        <f>'Lawn Maint'!I23</f>
        <v>51.4</v>
      </c>
      <c r="K14" s="21">
        <f>'Lawn Maint'!J23</f>
        <v>0</v>
      </c>
      <c r="L14" s="21">
        <f>'Lawn Maint'!K23</f>
        <v>134.25</v>
      </c>
      <c r="M14" s="21">
        <f>'Lawn Maint'!L23</f>
        <v>465.74</v>
      </c>
      <c r="N14" s="21">
        <f>'Lawn Maint'!M23</f>
        <v>75</v>
      </c>
      <c r="O14" s="21">
        <f>'Lawn Maint'!N23</f>
        <v>0</v>
      </c>
      <c r="P14" s="31">
        <f t="shared" si="2"/>
        <v>9553.64</v>
      </c>
    </row>
    <row r="15" spans="2:16" x14ac:dyDescent="0.2">
      <c r="B15" s="61" t="s">
        <v>22</v>
      </c>
      <c r="C15" s="57"/>
      <c r="D15" s="21">
        <v>200</v>
      </c>
      <c r="E15" s="21">
        <v>200</v>
      </c>
      <c r="F15" s="21">
        <v>100</v>
      </c>
      <c r="G15" s="21">
        <f>'Snow Maint'!F17</f>
        <v>0</v>
      </c>
      <c r="H15" s="21">
        <f>'Snow Maint'!G17</f>
        <v>0</v>
      </c>
      <c r="I15" s="21">
        <f>'Snow Maint'!H17</f>
        <v>0</v>
      </c>
      <c r="J15" s="21">
        <f>'Snow Maint'!I17</f>
        <v>0</v>
      </c>
      <c r="K15" s="21">
        <f>'Snow Maint'!J17</f>
        <v>0</v>
      </c>
      <c r="L15" s="21">
        <f>'Snow Maint'!K17</f>
        <v>0</v>
      </c>
      <c r="M15" s="21">
        <f>'Snow Maint'!L17</f>
        <v>0</v>
      </c>
      <c r="N15" s="21">
        <f>'Snow Maint'!M17</f>
        <v>0</v>
      </c>
      <c r="O15" s="21">
        <v>200</v>
      </c>
      <c r="P15" s="31">
        <f t="shared" si="2"/>
        <v>700</v>
      </c>
    </row>
    <row r="16" spans="2:16" x14ac:dyDescent="0.2">
      <c r="B16" s="61" t="s">
        <v>20</v>
      </c>
      <c r="C16" s="57"/>
      <c r="D16" s="21">
        <f>Insurance!C23</f>
        <v>0</v>
      </c>
      <c r="E16" s="21">
        <f>Insurance!D23</f>
        <v>0</v>
      </c>
      <c r="F16" s="21">
        <v>1500</v>
      </c>
      <c r="G16" s="21">
        <f>Insurance!F23</f>
        <v>0</v>
      </c>
      <c r="H16" s="21">
        <f>Insurance!G23</f>
        <v>0</v>
      </c>
      <c r="I16" s="21">
        <f>Insurance!H23</f>
        <v>0</v>
      </c>
      <c r="J16" s="21">
        <f>Insurance!I23</f>
        <v>0</v>
      </c>
      <c r="K16" s="21">
        <f>Insurance!J23</f>
        <v>0</v>
      </c>
      <c r="L16" s="21">
        <f>Insurance!K23</f>
        <v>0</v>
      </c>
      <c r="M16" s="21">
        <f>Insurance!L23</f>
        <v>0</v>
      </c>
      <c r="N16" s="21">
        <f>Insurance!M23</f>
        <v>0</v>
      </c>
      <c r="O16" s="21">
        <f>Insurance!N23</f>
        <v>0</v>
      </c>
      <c r="P16" s="31">
        <f t="shared" si="2"/>
        <v>1500</v>
      </c>
    </row>
    <row r="17" spans="2:16" x14ac:dyDescent="0.2">
      <c r="B17" s="38" t="s">
        <v>36</v>
      </c>
      <c r="C17" s="39"/>
      <c r="D17" s="21">
        <v>175</v>
      </c>
      <c r="E17" s="21">
        <v>600</v>
      </c>
      <c r="F17" s="21">
        <v>0</v>
      </c>
      <c r="G17" s="21">
        <f>'Community Communications'!F23</f>
        <v>0</v>
      </c>
      <c r="H17" s="21">
        <f>'Community Communications'!G23</f>
        <v>380</v>
      </c>
      <c r="I17" s="21">
        <f>'Community Communications'!H23</f>
        <v>0</v>
      </c>
      <c r="J17" s="21">
        <f>'Community Communications'!I23</f>
        <v>0</v>
      </c>
      <c r="K17" s="21">
        <v>2000</v>
      </c>
      <c r="L17" s="21">
        <f>'Community Communications'!K23</f>
        <v>4000</v>
      </c>
      <c r="M17" s="21">
        <f>'Community Communications'!L23</f>
        <v>0</v>
      </c>
      <c r="N17" s="21">
        <f>'Community Communications'!M23</f>
        <v>0</v>
      </c>
      <c r="O17" s="21">
        <f>'Community Communications'!N23</f>
        <v>0</v>
      </c>
      <c r="P17" s="31">
        <f t="shared" si="2"/>
        <v>7155</v>
      </c>
    </row>
    <row r="18" spans="2:16" x14ac:dyDescent="0.2">
      <c r="B18" s="38" t="s">
        <v>21</v>
      </c>
      <c r="C18" s="39"/>
      <c r="D18" s="21">
        <f>Legal!C24</f>
        <v>0</v>
      </c>
      <c r="E18" s="21">
        <v>150</v>
      </c>
      <c r="F18" s="21">
        <v>0</v>
      </c>
      <c r="G18" s="21">
        <f>Legal!F24</f>
        <v>0</v>
      </c>
      <c r="H18" s="21">
        <v>150</v>
      </c>
      <c r="I18" s="21">
        <f>Legal!H24</f>
        <v>0</v>
      </c>
      <c r="J18" s="21">
        <f>Legal!I24</f>
        <v>0</v>
      </c>
      <c r="K18" s="21">
        <v>150</v>
      </c>
      <c r="L18" s="21">
        <f>Legal!K24</f>
        <v>36.340000000000003</v>
      </c>
      <c r="M18" s="21">
        <f>Legal!L24</f>
        <v>0</v>
      </c>
      <c r="N18" s="21">
        <v>150</v>
      </c>
      <c r="O18" s="21">
        <f>Legal!N24</f>
        <v>0</v>
      </c>
      <c r="P18" s="31">
        <f t="shared" si="2"/>
        <v>636.34</v>
      </c>
    </row>
    <row r="19" spans="2:16" x14ac:dyDescent="0.2">
      <c r="B19" s="61" t="s">
        <v>50</v>
      </c>
      <c r="C19" s="57"/>
      <c r="D19" s="21">
        <v>20</v>
      </c>
      <c r="E19" s="21">
        <v>20</v>
      </c>
      <c r="F19" s="21">
        <v>20</v>
      </c>
      <c r="G19" s="21">
        <v>20</v>
      </c>
      <c r="H19" s="21">
        <v>20</v>
      </c>
      <c r="I19" s="21">
        <v>20</v>
      </c>
      <c r="J19" s="21">
        <v>20</v>
      </c>
      <c r="K19" s="21">
        <v>20</v>
      </c>
      <c r="L19" s="21">
        <v>20</v>
      </c>
      <c r="M19" s="21">
        <v>20</v>
      </c>
      <c r="N19" s="21">
        <v>20</v>
      </c>
      <c r="O19" s="21">
        <v>20</v>
      </c>
      <c r="P19" s="31">
        <f t="shared" si="2"/>
        <v>240</v>
      </c>
    </row>
    <row r="20" spans="2:16" x14ac:dyDescent="0.2">
      <c r="B20" s="52" t="s">
        <v>57</v>
      </c>
      <c r="C20" s="53"/>
      <c r="D20" s="43">
        <v>1200</v>
      </c>
      <c r="E20" s="43">
        <v>1200</v>
      </c>
      <c r="F20" s="43">
        <v>1200</v>
      </c>
      <c r="G20" s="43">
        <v>1200</v>
      </c>
      <c r="H20" s="43">
        <v>1200</v>
      </c>
      <c r="I20" s="43">
        <v>1200</v>
      </c>
      <c r="J20" s="43">
        <v>1200</v>
      </c>
      <c r="K20" s="43">
        <v>1200</v>
      </c>
      <c r="L20" s="43">
        <v>1200</v>
      </c>
      <c r="M20" s="43">
        <v>1200</v>
      </c>
      <c r="N20" s="43">
        <v>1200</v>
      </c>
      <c r="O20" s="43">
        <v>1200</v>
      </c>
      <c r="P20" s="44">
        <f>SUM(D20:O20)</f>
        <v>14400</v>
      </c>
    </row>
    <row r="21" spans="2:16" ht="6" customHeight="1" x14ac:dyDescent="0.2">
      <c r="B21" s="64"/>
      <c r="C21" s="65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7"/>
    </row>
    <row r="22" spans="2:16" s="14" customFormat="1" ht="13.5" thickBot="1" x14ac:dyDescent="0.25">
      <c r="B22" s="62" t="s">
        <v>3</v>
      </c>
      <c r="C22" s="63"/>
      <c r="D22" s="20">
        <f>SUM(D13:D20)</f>
        <v>1695</v>
      </c>
      <c r="E22" s="20">
        <f t="shared" ref="E22:O22" si="4">SUM(E13:E20)</f>
        <v>2270</v>
      </c>
      <c r="F22" s="20">
        <f t="shared" si="4"/>
        <v>10572.25</v>
      </c>
      <c r="G22" s="20">
        <f t="shared" si="4"/>
        <v>2495</v>
      </c>
      <c r="H22" s="20">
        <f t="shared" si="4"/>
        <v>1850</v>
      </c>
      <c r="I22" s="20">
        <f t="shared" si="4"/>
        <v>1320</v>
      </c>
      <c r="J22" s="20">
        <f t="shared" si="4"/>
        <v>1371.4</v>
      </c>
      <c r="K22" s="20">
        <f t="shared" si="4"/>
        <v>3470</v>
      </c>
      <c r="L22" s="20">
        <f t="shared" si="4"/>
        <v>5490.59</v>
      </c>
      <c r="M22" s="20">
        <f t="shared" si="4"/>
        <v>1785.74</v>
      </c>
      <c r="N22" s="20">
        <f t="shared" si="4"/>
        <v>1545</v>
      </c>
      <c r="O22" s="20">
        <f t="shared" si="4"/>
        <v>1520</v>
      </c>
      <c r="P22" s="29">
        <f>SUM(P13:P20)</f>
        <v>35384.979999999996</v>
      </c>
    </row>
    <row r="23" spans="2:16" ht="6" customHeight="1" x14ac:dyDescent="0.2">
      <c r="B23" s="64"/>
      <c r="C23" s="65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7"/>
    </row>
    <row r="24" spans="2:16" ht="13.5" thickBot="1" x14ac:dyDescent="0.25">
      <c r="B24" s="66" t="s">
        <v>4</v>
      </c>
      <c r="C24" s="67"/>
      <c r="D24" s="22">
        <f t="shared" ref="D24:P24" si="5">D11-D22</f>
        <v>-1561.4780000000001</v>
      </c>
      <c r="E24" s="22">
        <f t="shared" si="5"/>
        <v>7162.618305</v>
      </c>
      <c r="F24" s="22">
        <f t="shared" si="5"/>
        <v>8181.2748507625001</v>
      </c>
      <c r="G24" s="22">
        <f t="shared" si="5"/>
        <v>6981.9780378894066</v>
      </c>
      <c r="H24" s="22">
        <f t="shared" si="5"/>
        <v>-1652.5670170158703</v>
      </c>
      <c r="I24" s="22">
        <f t="shared" si="5"/>
        <v>777.70156544159045</v>
      </c>
      <c r="J24" s="22">
        <f t="shared" si="5"/>
        <v>1530.2458193551938</v>
      </c>
      <c r="K24" s="22">
        <f t="shared" si="5"/>
        <v>-2761.9285660964179</v>
      </c>
      <c r="L24" s="22">
        <f t="shared" si="5"/>
        <v>-4686.4233875116588</v>
      </c>
      <c r="M24" s="22">
        <f t="shared" si="5"/>
        <v>-1590.2894459804381</v>
      </c>
      <c r="N24" s="22">
        <f t="shared" si="5"/>
        <v>-950.52516959538923</v>
      </c>
      <c r="O24" s="22">
        <f t="shared" si="5"/>
        <v>-1324.9014825193776</v>
      </c>
      <c r="P24" s="32">
        <f t="shared" si="5"/>
        <v>10105.705509729545</v>
      </c>
    </row>
    <row r="25" spans="2:16" ht="6" customHeight="1" thickTop="1" thickBot="1" x14ac:dyDescent="0.25">
      <c r="B25" s="50"/>
      <c r="C25" s="5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</row>
    <row r="26" spans="2:16" ht="13.5" thickBot="1" x14ac:dyDescent="0.25">
      <c r="P26" s="37">
        <f>+P24+'Financial Statements'!P35</f>
        <v>63514.505509729541</v>
      </c>
    </row>
    <row r="27" spans="2:16" ht="15" x14ac:dyDescent="0.25">
      <c r="B27" s="68" t="s">
        <v>18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2:16" ht="15" x14ac:dyDescent="0.25">
      <c r="B28" s="71" t="s">
        <v>33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2:16" ht="15.75" thickBot="1" x14ac:dyDescent="0.3">
      <c r="B29" s="58" t="s">
        <v>52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spans="2:16" ht="13.5" thickBot="1" x14ac:dyDescent="0.25">
      <c r="B30" s="1"/>
      <c r="C30" s="2"/>
      <c r="D30" s="3" t="s">
        <v>5</v>
      </c>
      <c r="E30" s="3" t="s">
        <v>6</v>
      </c>
      <c r="F30" s="3" t="s">
        <v>7</v>
      </c>
      <c r="G30" s="3" t="s">
        <v>8</v>
      </c>
      <c r="H30" s="3" t="s">
        <v>9</v>
      </c>
      <c r="I30" s="3" t="s">
        <v>10</v>
      </c>
      <c r="J30" s="3" t="s">
        <v>11</v>
      </c>
      <c r="K30" s="3" t="s">
        <v>12</v>
      </c>
      <c r="L30" s="3" t="s">
        <v>13</v>
      </c>
      <c r="M30" s="3" t="s">
        <v>14</v>
      </c>
      <c r="N30" s="3" t="s">
        <v>15</v>
      </c>
      <c r="O30" s="3" t="s">
        <v>16</v>
      </c>
      <c r="P30" s="25" t="s">
        <v>17</v>
      </c>
    </row>
    <row r="31" spans="2:16" x14ac:dyDescent="0.2">
      <c r="B31" s="9" t="s">
        <v>26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6"/>
    </row>
    <row r="32" spans="2:16" x14ac:dyDescent="0.2">
      <c r="B32" s="61" t="s">
        <v>27</v>
      </c>
      <c r="C32" s="5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7">
        <v>0</v>
      </c>
    </row>
    <row r="33" spans="2:16" x14ac:dyDescent="0.2">
      <c r="B33" s="56" t="s">
        <v>55</v>
      </c>
      <c r="C33" s="57"/>
      <c r="D33" s="21">
        <f>+'Financial Statements'!P31+D24-D20</f>
        <v>50647.322</v>
      </c>
      <c r="E33" s="21">
        <f t="shared" ref="E33:O33" si="6">+D33+E24-E20</f>
        <v>56609.940304999996</v>
      </c>
      <c r="F33" s="21">
        <f t="shared" si="6"/>
        <v>63591.215155762497</v>
      </c>
      <c r="G33" s="21">
        <f t="shared" si="6"/>
        <v>69373.19319365191</v>
      </c>
      <c r="H33" s="21">
        <f t="shared" si="6"/>
        <v>66520.62617663604</v>
      </c>
      <c r="I33" s="21">
        <f t="shared" si="6"/>
        <v>66098.327742077628</v>
      </c>
      <c r="J33" s="21">
        <f t="shared" si="6"/>
        <v>66428.57356143283</v>
      </c>
      <c r="K33" s="21">
        <f t="shared" si="6"/>
        <v>62466.644995336414</v>
      </c>
      <c r="L33" s="21">
        <f t="shared" si="6"/>
        <v>56580.221607824758</v>
      </c>
      <c r="M33" s="21">
        <f t="shared" si="6"/>
        <v>53789.932161844321</v>
      </c>
      <c r="N33" s="21">
        <f t="shared" si="6"/>
        <v>51639.406992248929</v>
      </c>
      <c r="O33" s="21">
        <f t="shared" si="6"/>
        <v>49114.505509729548</v>
      </c>
      <c r="P33" s="33">
        <f>+O33</f>
        <v>49114.505509729548</v>
      </c>
    </row>
    <row r="34" spans="2:16" x14ac:dyDescent="0.2">
      <c r="B34" s="56" t="s">
        <v>56</v>
      </c>
      <c r="C34" s="57"/>
      <c r="D34" s="21">
        <f>D20</f>
        <v>1200</v>
      </c>
      <c r="E34" s="21">
        <f t="shared" ref="E34:O34" si="7">+D34+E20</f>
        <v>2400</v>
      </c>
      <c r="F34" s="21">
        <f t="shared" si="7"/>
        <v>3600</v>
      </c>
      <c r="G34" s="21">
        <f t="shared" si="7"/>
        <v>4800</v>
      </c>
      <c r="H34" s="21">
        <f t="shared" si="7"/>
        <v>6000</v>
      </c>
      <c r="I34" s="21">
        <f t="shared" si="7"/>
        <v>7200</v>
      </c>
      <c r="J34" s="21">
        <f t="shared" si="7"/>
        <v>8400</v>
      </c>
      <c r="K34" s="21">
        <f t="shared" si="7"/>
        <v>9600</v>
      </c>
      <c r="L34" s="21">
        <f t="shared" si="7"/>
        <v>10800</v>
      </c>
      <c r="M34" s="21">
        <f t="shared" si="7"/>
        <v>12000</v>
      </c>
      <c r="N34" s="21">
        <f t="shared" si="7"/>
        <v>13200</v>
      </c>
      <c r="O34" s="21">
        <f t="shared" si="7"/>
        <v>14400</v>
      </c>
      <c r="P34" s="33">
        <f>+O34</f>
        <v>14400</v>
      </c>
    </row>
    <row r="35" spans="2:16" ht="13.5" thickBot="1" x14ac:dyDescent="0.25">
      <c r="B35" s="62" t="s">
        <v>29</v>
      </c>
      <c r="C35" s="63"/>
      <c r="D35" s="20">
        <f t="shared" ref="D35:P35" si="8">SUM(D33:D34)</f>
        <v>51847.322</v>
      </c>
      <c r="E35" s="20">
        <f t="shared" si="8"/>
        <v>59009.940304999996</v>
      </c>
      <c r="F35" s="20">
        <f t="shared" si="8"/>
        <v>67191.215155762504</v>
      </c>
      <c r="G35" s="20">
        <f t="shared" si="8"/>
        <v>74173.19319365191</v>
      </c>
      <c r="H35" s="20">
        <f t="shared" si="8"/>
        <v>72520.62617663604</v>
      </c>
      <c r="I35" s="20">
        <f t="shared" si="8"/>
        <v>73298.327742077628</v>
      </c>
      <c r="J35" s="20">
        <f t="shared" si="8"/>
        <v>74828.57356143283</v>
      </c>
      <c r="K35" s="20">
        <f t="shared" si="8"/>
        <v>72066.644995336421</v>
      </c>
      <c r="L35" s="20">
        <f t="shared" si="8"/>
        <v>67380.221607824758</v>
      </c>
      <c r="M35" s="20">
        <f t="shared" si="8"/>
        <v>65789.932161844321</v>
      </c>
      <c r="N35" s="20">
        <f t="shared" si="8"/>
        <v>64839.406992248929</v>
      </c>
      <c r="O35" s="20">
        <f t="shared" si="8"/>
        <v>63514.505509729548</v>
      </c>
      <c r="P35" s="35">
        <f t="shared" si="8"/>
        <v>63514.505509729548</v>
      </c>
    </row>
    <row r="36" spans="2:16" ht="6" customHeight="1" thickBot="1" x14ac:dyDescent="0.25">
      <c r="B36" s="50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4"/>
    </row>
    <row r="40" spans="2:16" x14ac:dyDescent="0.2">
      <c r="H40" s="37"/>
    </row>
    <row r="42" spans="2:16" x14ac:dyDescent="0.2">
      <c r="D42" s="37" t="e">
        <f>+#REF!</f>
        <v>#REF!</v>
      </c>
    </row>
  </sheetData>
  <mergeCells count="27">
    <mergeCell ref="B11:C11"/>
    <mergeCell ref="B2:P2"/>
    <mergeCell ref="B3:P3"/>
    <mergeCell ref="B4:P4"/>
    <mergeCell ref="B7:C7"/>
    <mergeCell ref="B10:C10"/>
    <mergeCell ref="B14:C14"/>
    <mergeCell ref="B15:C15"/>
    <mergeCell ref="B16:C16"/>
    <mergeCell ref="B19:C19"/>
    <mergeCell ref="B21:C21"/>
    <mergeCell ref="B36:C36"/>
    <mergeCell ref="B20:C20"/>
    <mergeCell ref="B8:C8"/>
    <mergeCell ref="B34:C34"/>
    <mergeCell ref="B9:C9"/>
    <mergeCell ref="B29:P29"/>
    <mergeCell ref="B32:C32"/>
    <mergeCell ref="B33:C33"/>
    <mergeCell ref="B35:C35"/>
    <mergeCell ref="B22:C22"/>
    <mergeCell ref="B23:C23"/>
    <mergeCell ref="B24:C24"/>
    <mergeCell ref="B25:C25"/>
    <mergeCell ref="B27:P27"/>
    <mergeCell ref="B28:P28"/>
    <mergeCell ref="B13:C13"/>
  </mergeCells>
  <printOptions horizontalCentered="1" verticalCentered="1"/>
  <pageMargins left="0.2" right="0.2" top="0.25" bottom="0.25" header="0.3" footer="0.3"/>
  <pageSetup scale="67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A4" sqref="A4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5" width="8.28515625" style="10" bestFit="1" customWidth="1"/>
    <col min="6" max="6" width="9.28515625" style="10" bestFit="1" customWidth="1"/>
    <col min="7" max="7" width="6.28515625" style="10" bestFit="1" customWidth="1"/>
    <col min="8" max="8" width="8.2851562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22" spans="3:14" x14ac:dyDescent="0.2">
      <c r="C22" s="12">
        <f>SUM(C4:C21)</f>
        <v>0</v>
      </c>
      <c r="D22" s="12">
        <f t="shared" ref="D22:N22" si="0">SUM(D4:D21)</f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P40"/>
  <sheetViews>
    <sheetView tabSelected="1" topLeftCell="B1" zoomScale="90" zoomScaleNormal="90" workbookViewId="0">
      <selection activeCell="D30" sqref="D30"/>
    </sheetView>
  </sheetViews>
  <sheetFormatPr defaultColWidth="9.140625" defaultRowHeight="12.75" outlineLevelCol="1" x14ac:dyDescent="0.2"/>
  <cols>
    <col min="1" max="1" width="5" style="5" customWidth="1"/>
    <col min="2" max="2" width="19.42578125" style="5" bestFit="1" customWidth="1"/>
    <col min="3" max="3" width="27.7109375" style="5" customWidth="1"/>
    <col min="4" max="12" width="11.7109375" style="5" customWidth="1" outlineLevel="1"/>
    <col min="13" max="14" width="11.7109375" style="5" bestFit="1" customWidth="1" outlineLevel="1"/>
    <col min="15" max="15" width="11.5703125" style="5" bestFit="1" customWidth="1" outlineLevel="1"/>
    <col min="16" max="16" width="11.7109375" style="5" bestFit="1" customWidth="1"/>
    <col min="17" max="16384" width="9.140625" style="5"/>
  </cols>
  <sheetData>
    <row r="1" spans="2:16" ht="13.5" thickBot="1" x14ac:dyDescent="0.25"/>
    <row r="2" spans="2:16" ht="15" x14ac:dyDescent="0.25">
      <c r="B2" s="68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ht="15.75" customHeight="1" x14ac:dyDescent="0.25">
      <c r="B3" s="71" t="s">
        <v>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</row>
    <row r="4" spans="2:16" ht="15.75" customHeight="1" thickBot="1" x14ac:dyDescent="0.3">
      <c r="B4" s="58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spans="2:16" ht="13.5" thickBot="1" x14ac:dyDescent="0.25">
      <c r="B5" s="1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25" t="s">
        <v>17</v>
      </c>
    </row>
    <row r="6" spans="2:16" x14ac:dyDescent="0.2">
      <c r="B6" s="9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6"/>
    </row>
    <row r="7" spans="2:16" x14ac:dyDescent="0.2">
      <c r="B7" s="61" t="s">
        <v>38</v>
      </c>
      <c r="C7" s="57"/>
      <c r="D7" s="18">
        <f>+'Dues Deposits'!C57</f>
        <v>0</v>
      </c>
      <c r="E7" s="18">
        <f>+'Dues Deposits'!D57</f>
        <v>400</v>
      </c>
      <c r="F7" s="18">
        <f>+'Dues Deposits'!E57</f>
        <v>10503.2</v>
      </c>
      <c r="G7" s="18">
        <f>+'Dues Deposits'!F57</f>
        <v>13804.800000000001</v>
      </c>
      <c r="H7" s="18">
        <f>+'Dues Deposits'!G57</f>
        <v>6401.7999999999993</v>
      </c>
      <c r="I7" s="18">
        <f>+'Dues Deposits'!H57</f>
        <v>1901.4000000000003</v>
      </c>
      <c r="J7" s="18">
        <f>'Dues Deposits'!I57</f>
        <v>2700.3999999999996</v>
      </c>
      <c r="K7" s="18">
        <f>'Dues Deposits'!J57</f>
        <v>500</v>
      </c>
      <c r="L7" s="18">
        <f>'Dues Deposits'!K57</f>
        <v>600</v>
      </c>
      <c r="M7" s="18">
        <f>'Dues Deposits'!L57</f>
        <v>0</v>
      </c>
      <c r="N7" s="18">
        <f>'Dues Deposits'!M57</f>
        <v>400</v>
      </c>
      <c r="O7" s="18">
        <f>'Dues Deposits'!N57</f>
        <v>0</v>
      </c>
      <c r="P7" s="27">
        <f>SUM(D7:O7)</f>
        <v>37211.599999999999</v>
      </c>
    </row>
    <row r="8" spans="2:16" x14ac:dyDescent="0.2">
      <c r="B8" s="56" t="s">
        <v>34</v>
      </c>
      <c r="C8" s="57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8">
        <f t="shared" ref="P8:P17" si="0">SUM(D8:O8)</f>
        <v>0</v>
      </c>
    </row>
    <row r="9" spans="2:16" s="14" customFormat="1" ht="13.5" thickBot="1" x14ac:dyDescent="0.25">
      <c r="B9" s="62" t="s">
        <v>35</v>
      </c>
      <c r="C9" s="63"/>
      <c r="D9" s="20">
        <f t="shared" ref="D9:P9" si="1">SUM(D7:D8)</f>
        <v>0</v>
      </c>
      <c r="E9" s="20">
        <f t="shared" si="1"/>
        <v>400</v>
      </c>
      <c r="F9" s="20">
        <f t="shared" si="1"/>
        <v>10503.2</v>
      </c>
      <c r="G9" s="20">
        <f t="shared" si="1"/>
        <v>13804.800000000001</v>
      </c>
      <c r="H9" s="20">
        <f t="shared" si="1"/>
        <v>6401.7999999999993</v>
      </c>
      <c r="I9" s="20">
        <f t="shared" si="1"/>
        <v>1901.4000000000003</v>
      </c>
      <c r="J9" s="20">
        <f t="shared" si="1"/>
        <v>2700.3999999999996</v>
      </c>
      <c r="K9" s="20">
        <f t="shared" si="1"/>
        <v>500</v>
      </c>
      <c r="L9" s="20">
        <f t="shared" si="1"/>
        <v>600</v>
      </c>
      <c r="M9" s="20">
        <f t="shared" si="1"/>
        <v>0</v>
      </c>
      <c r="N9" s="20">
        <f t="shared" si="1"/>
        <v>400</v>
      </c>
      <c r="O9" s="20">
        <f t="shared" si="1"/>
        <v>0</v>
      </c>
      <c r="P9" s="29">
        <f t="shared" si="1"/>
        <v>37211.599999999999</v>
      </c>
    </row>
    <row r="10" spans="2:16" x14ac:dyDescent="0.2">
      <c r="B10" s="8" t="s">
        <v>2</v>
      </c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/>
    </row>
    <row r="11" spans="2:16" x14ac:dyDescent="0.2">
      <c r="B11" s="61" t="s">
        <v>19</v>
      </c>
      <c r="C11" s="57"/>
      <c r="D11" s="17">
        <f>Utilities!C44</f>
        <v>44.92</v>
      </c>
      <c r="E11" s="17">
        <f>Utilities!D44</f>
        <v>44.28</v>
      </c>
      <c r="F11" s="17">
        <f>Utilities!E44</f>
        <v>43.39</v>
      </c>
      <c r="G11" s="17">
        <f>Utilities!F44</f>
        <v>43.019999999999996</v>
      </c>
      <c r="H11" s="17">
        <f>Utilities!G44</f>
        <v>43.25</v>
      </c>
      <c r="I11" s="17">
        <f>Utilities!H44</f>
        <v>8577.9800000000014</v>
      </c>
      <c r="J11" s="17">
        <f>Utilities!I44</f>
        <v>699.80000000000007</v>
      </c>
      <c r="K11" s="17">
        <f>Utilities!J44</f>
        <v>1962.47</v>
      </c>
      <c r="L11" s="17">
        <f>Utilities!K44</f>
        <v>1556.25</v>
      </c>
      <c r="M11" s="17">
        <f>Utilities!L44</f>
        <v>1607.26</v>
      </c>
      <c r="N11" s="17">
        <f>Utilities!M44</f>
        <v>1543.6299999999999</v>
      </c>
      <c r="O11" s="17">
        <f>Utilities!N44</f>
        <v>105.84</v>
      </c>
      <c r="P11" s="30">
        <f t="shared" si="0"/>
        <v>16272.09</v>
      </c>
    </row>
    <row r="12" spans="2:16" x14ac:dyDescent="0.2">
      <c r="B12" s="61" t="s">
        <v>23</v>
      </c>
      <c r="C12" s="57"/>
      <c r="D12" s="21">
        <f>'Lawn Maint'!C23</f>
        <v>0</v>
      </c>
      <c r="E12" s="21">
        <f>'Lawn Maint'!D23</f>
        <v>0</v>
      </c>
      <c r="F12" s="21">
        <f>'Lawn Maint'!E23</f>
        <v>7652.25</v>
      </c>
      <c r="G12" s="21">
        <f>'Lawn Maint'!F23</f>
        <v>1175</v>
      </c>
      <c r="H12" s="21">
        <f>'Lawn Maint'!G23</f>
        <v>0</v>
      </c>
      <c r="I12" s="21">
        <f>'Lawn Maint'!H23</f>
        <v>0</v>
      </c>
      <c r="J12" s="21">
        <f>'Lawn Maint'!I23</f>
        <v>51.4</v>
      </c>
      <c r="K12" s="21">
        <f>'Lawn Maint'!J23</f>
        <v>0</v>
      </c>
      <c r="L12" s="21">
        <f>'Lawn Maint'!K23</f>
        <v>134.25</v>
      </c>
      <c r="M12" s="21">
        <f>'Lawn Maint'!L23</f>
        <v>465.74</v>
      </c>
      <c r="N12" s="21">
        <f>'Lawn Maint'!M23</f>
        <v>75</v>
      </c>
      <c r="O12" s="21">
        <f>'Lawn Maint'!N23</f>
        <v>0</v>
      </c>
      <c r="P12" s="31">
        <f t="shared" si="0"/>
        <v>9553.64</v>
      </c>
    </row>
    <row r="13" spans="2:16" x14ac:dyDescent="0.2">
      <c r="B13" s="61" t="s">
        <v>22</v>
      </c>
      <c r="C13" s="57"/>
      <c r="D13" s="21">
        <f>'Snow Maint'!C17</f>
        <v>0</v>
      </c>
      <c r="E13" s="21">
        <f>'Snow Maint'!D17</f>
        <v>0</v>
      </c>
      <c r="F13" s="21">
        <f>'Snow Maint'!E17</f>
        <v>150</v>
      </c>
      <c r="G13" s="21">
        <f>'Snow Maint'!F17</f>
        <v>0</v>
      </c>
      <c r="H13" s="21">
        <f>'Snow Maint'!G17</f>
        <v>0</v>
      </c>
      <c r="I13" s="21">
        <f>'Snow Maint'!H17</f>
        <v>0</v>
      </c>
      <c r="J13" s="21">
        <f>'Snow Maint'!I17</f>
        <v>0</v>
      </c>
      <c r="K13" s="21">
        <f>'Snow Maint'!J17</f>
        <v>0</v>
      </c>
      <c r="L13" s="21">
        <f>'Snow Maint'!K17</f>
        <v>0</v>
      </c>
      <c r="M13" s="21">
        <f>'Snow Maint'!L17</f>
        <v>0</v>
      </c>
      <c r="N13" s="21">
        <f>'Snow Maint'!M17</f>
        <v>0</v>
      </c>
      <c r="O13" s="21">
        <f>'Snow Maint'!N17</f>
        <v>0</v>
      </c>
      <c r="P13" s="31">
        <f t="shared" si="0"/>
        <v>150</v>
      </c>
    </row>
    <row r="14" spans="2:16" x14ac:dyDescent="0.2">
      <c r="B14" s="61" t="s">
        <v>20</v>
      </c>
      <c r="C14" s="57"/>
      <c r="D14" s="21">
        <f>Insurance!C23</f>
        <v>0</v>
      </c>
      <c r="E14" s="21">
        <f>Insurance!D23</f>
        <v>0</v>
      </c>
      <c r="F14" s="21">
        <f>Insurance!E23</f>
        <v>1455</v>
      </c>
      <c r="G14" s="21">
        <f>Insurance!F23</f>
        <v>0</v>
      </c>
      <c r="H14" s="21">
        <f>Insurance!G23</f>
        <v>0</v>
      </c>
      <c r="I14" s="21">
        <f>Insurance!H23</f>
        <v>0</v>
      </c>
      <c r="J14" s="21">
        <f>Insurance!I23</f>
        <v>0</v>
      </c>
      <c r="K14" s="21">
        <f>Insurance!J23</f>
        <v>0</v>
      </c>
      <c r="L14" s="21">
        <f>Insurance!K23</f>
        <v>0</v>
      </c>
      <c r="M14" s="21">
        <f>Insurance!L23</f>
        <v>0</v>
      </c>
      <c r="N14" s="21">
        <f>Insurance!M23</f>
        <v>0</v>
      </c>
      <c r="O14" s="21">
        <f>Insurance!N23</f>
        <v>0</v>
      </c>
      <c r="P14" s="31">
        <f t="shared" si="0"/>
        <v>1455</v>
      </c>
    </row>
    <row r="15" spans="2:16" x14ac:dyDescent="0.2">
      <c r="B15" s="6" t="s">
        <v>36</v>
      </c>
      <c r="C15" s="7"/>
      <c r="D15" s="21">
        <f>'Community Communications'!C23</f>
        <v>175</v>
      </c>
      <c r="E15" s="21">
        <f>'Community Communications'!D23</f>
        <v>300</v>
      </c>
      <c r="F15" s="21">
        <f>'Community Communications'!E23</f>
        <v>145.5</v>
      </c>
      <c r="G15" s="21">
        <f>'Community Communications'!F23</f>
        <v>0</v>
      </c>
      <c r="H15" s="21">
        <f>'Community Communications'!G23</f>
        <v>380</v>
      </c>
      <c r="I15" s="21">
        <f>'Community Communications'!H23</f>
        <v>0</v>
      </c>
      <c r="J15" s="21">
        <f>'Community Communications'!I23</f>
        <v>0</v>
      </c>
      <c r="K15" s="21">
        <f>'Community Communications'!J23</f>
        <v>0</v>
      </c>
      <c r="L15" s="21">
        <f>'Community Communications'!K23</f>
        <v>4000</v>
      </c>
      <c r="M15" s="21">
        <f>'Community Communications'!L23</f>
        <v>0</v>
      </c>
      <c r="N15" s="21">
        <f>'Community Communications'!M23</f>
        <v>0</v>
      </c>
      <c r="O15" s="21">
        <f>'Community Communications'!N23</f>
        <v>0</v>
      </c>
      <c r="P15" s="31">
        <f t="shared" si="0"/>
        <v>5000.5</v>
      </c>
    </row>
    <row r="16" spans="2:16" x14ac:dyDescent="0.2">
      <c r="B16" s="47" t="s">
        <v>68</v>
      </c>
      <c r="C16" s="48"/>
      <c r="D16" s="21">
        <v>0</v>
      </c>
      <c r="E16" s="21">
        <v>0</v>
      </c>
      <c r="F16" s="21">
        <f>-'Dues Deposits'!E34</f>
        <v>4.5</v>
      </c>
      <c r="G16" s="21">
        <f>-'Dues Deposits'!F35</f>
        <v>18</v>
      </c>
      <c r="H16" s="21">
        <v>0</v>
      </c>
      <c r="I16" s="21">
        <v>0</v>
      </c>
      <c r="J16" s="21">
        <v>0</v>
      </c>
      <c r="K16" s="21">
        <v>0</v>
      </c>
      <c r="L16" s="21">
        <f>Legal!K8</f>
        <v>36.340000000000003</v>
      </c>
      <c r="M16" s="21">
        <f>-'Dues Deposits'!L55</f>
        <v>26.76</v>
      </c>
      <c r="N16" s="21">
        <v>0</v>
      </c>
      <c r="O16" s="21">
        <v>0</v>
      </c>
      <c r="P16" s="31"/>
    </row>
    <row r="17" spans="2:16" x14ac:dyDescent="0.2">
      <c r="B17" s="6" t="s">
        <v>21</v>
      </c>
      <c r="C17" s="7"/>
      <c r="D17" s="21">
        <f>Legal!C24</f>
        <v>0</v>
      </c>
      <c r="E17" s="21">
        <f>Legal!D24</f>
        <v>0</v>
      </c>
      <c r="F17" s="21">
        <f>Legal!E24</f>
        <v>110</v>
      </c>
      <c r="G17" s="21">
        <f>Legal!F24</f>
        <v>0</v>
      </c>
      <c r="H17" s="21">
        <f>Legal!G24</f>
        <v>0</v>
      </c>
      <c r="I17" s="21">
        <f>Legal!H24</f>
        <v>0</v>
      </c>
      <c r="J17" s="21">
        <f>Legal!I24</f>
        <v>0</v>
      </c>
      <c r="K17" s="21">
        <f>Legal!J24</f>
        <v>0</v>
      </c>
      <c r="L17" s="21">
        <v>0</v>
      </c>
      <c r="M17" s="21">
        <f>Legal!L24</f>
        <v>0</v>
      </c>
      <c r="N17" s="21">
        <f>Legal!M24</f>
        <v>0</v>
      </c>
      <c r="O17" s="21">
        <f>Legal!N24</f>
        <v>0</v>
      </c>
      <c r="P17" s="31">
        <f t="shared" si="0"/>
        <v>110</v>
      </c>
    </row>
    <row r="18" spans="2:16" ht="6" customHeight="1" x14ac:dyDescent="0.2">
      <c r="B18" s="64"/>
      <c r="C18" s="6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</row>
    <row r="19" spans="2:16" s="14" customFormat="1" ht="13.5" thickBot="1" x14ac:dyDescent="0.25">
      <c r="B19" s="62" t="s">
        <v>3</v>
      </c>
      <c r="C19" s="63"/>
      <c r="D19" s="20">
        <f t="shared" ref="D19:P19" si="2">SUM(D11:D18)</f>
        <v>219.92000000000002</v>
      </c>
      <c r="E19" s="20">
        <f t="shared" si="2"/>
        <v>344.28</v>
      </c>
      <c r="F19" s="20">
        <f t="shared" si="2"/>
        <v>9560.64</v>
      </c>
      <c r="G19" s="20">
        <f t="shared" si="2"/>
        <v>1236.02</v>
      </c>
      <c r="H19" s="20">
        <f t="shared" si="2"/>
        <v>423.25</v>
      </c>
      <c r="I19" s="20">
        <f t="shared" si="2"/>
        <v>8577.9800000000014</v>
      </c>
      <c r="J19" s="20">
        <f t="shared" si="2"/>
        <v>751.2</v>
      </c>
      <c r="K19" s="20">
        <f t="shared" si="2"/>
        <v>1962.47</v>
      </c>
      <c r="L19" s="20">
        <f t="shared" si="2"/>
        <v>5726.84</v>
      </c>
      <c r="M19" s="20">
        <f t="shared" si="2"/>
        <v>2099.7600000000002</v>
      </c>
      <c r="N19" s="20">
        <f t="shared" si="2"/>
        <v>1618.6299999999999</v>
      </c>
      <c r="O19" s="20">
        <f t="shared" si="2"/>
        <v>105.84</v>
      </c>
      <c r="P19" s="29">
        <f t="shared" si="2"/>
        <v>32541.23</v>
      </c>
    </row>
    <row r="20" spans="2:16" ht="6" customHeight="1" x14ac:dyDescent="0.2">
      <c r="B20" s="64"/>
      <c r="C20" s="6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7"/>
    </row>
    <row r="21" spans="2:16" ht="13.5" thickBot="1" x14ac:dyDescent="0.25">
      <c r="B21" s="66" t="s">
        <v>4</v>
      </c>
      <c r="C21" s="67"/>
      <c r="D21" s="22">
        <f t="shared" ref="D21:P21" si="3">D9-D19</f>
        <v>-219.92000000000002</v>
      </c>
      <c r="E21" s="22">
        <f t="shared" si="3"/>
        <v>55.720000000000027</v>
      </c>
      <c r="F21" s="22">
        <f t="shared" si="3"/>
        <v>942.56000000000131</v>
      </c>
      <c r="G21" s="22">
        <f t="shared" si="3"/>
        <v>12568.78</v>
      </c>
      <c r="H21" s="22">
        <f t="shared" si="3"/>
        <v>5978.5499999999993</v>
      </c>
      <c r="I21" s="22">
        <f t="shared" si="3"/>
        <v>-6676.5800000000008</v>
      </c>
      <c r="J21" s="22">
        <f t="shared" si="3"/>
        <v>1949.1999999999996</v>
      </c>
      <c r="K21" s="22">
        <f t="shared" si="3"/>
        <v>-1462.47</v>
      </c>
      <c r="L21" s="22">
        <f t="shared" si="3"/>
        <v>-5126.84</v>
      </c>
      <c r="M21" s="22">
        <f t="shared" si="3"/>
        <v>-2099.7600000000002</v>
      </c>
      <c r="N21" s="22">
        <f t="shared" si="3"/>
        <v>-1218.6299999999999</v>
      </c>
      <c r="O21" s="22">
        <f t="shared" si="3"/>
        <v>-105.84</v>
      </c>
      <c r="P21" s="32">
        <f t="shared" si="3"/>
        <v>4670.369999999999</v>
      </c>
    </row>
    <row r="22" spans="2:16" ht="6" customHeight="1" thickTop="1" thickBot="1" x14ac:dyDescent="0.25">
      <c r="B22" s="50"/>
      <c r="C22" s="5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2:16" ht="13.5" thickBot="1" x14ac:dyDescent="0.25"/>
    <row r="24" spans="2:16" ht="15" x14ac:dyDescent="0.25">
      <c r="B24" s="68" t="s">
        <v>18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</row>
    <row r="25" spans="2:16" ht="15" x14ac:dyDescent="0.25">
      <c r="B25" s="71" t="s">
        <v>33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2:16" ht="15.75" thickBot="1" x14ac:dyDescent="0.3">
      <c r="B26" s="58" t="str">
        <f>+B4</f>
        <v>For the Year Ending 2016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2:16" ht="13.5" thickBot="1" x14ac:dyDescent="0.25">
      <c r="B27" s="1"/>
      <c r="C27" s="2"/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  <c r="K27" s="3" t="s">
        <v>12</v>
      </c>
      <c r="L27" s="3" t="s">
        <v>13</v>
      </c>
      <c r="M27" s="3" t="s">
        <v>14</v>
      </c>
      <c r="N27" s="3" t="s">
        <v>15</v>
      </c>
      <c r="O27" s="3" t="s">
        <v>16</v>
      </c>
      <c r="P27" s="25" t="s">
        <v>17</v>
      </c>
    </row>
    <row r="28" spans="2:16" x14ac:dyDescent="0.2">
      <c r="B28" s="9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6"/>
    </row>
    <row r="29" spans="2:16" x14ac:dyDescent="0.2">
      <c r="B29" s="61" t="s">
        <v>27</v>
      </c>
      <c r="C29" s="5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7">
        <v>0</v>
      </c>
    </row>
    <row r="30" spans="2:16" x14ac:dyDescent="0.2">
      <c r="B30" s="56" t="s">
        <v>28</v>
      </c>
      <c r="C30" s="57"/>
      <c r="D30" s="21">
        <v>48604.11</v>
      </c>
      <c r="E30" s="21">
        <f>D30+E34</f>
        <v>48659.83</v>
      </c>
      <c r="F30" s="21">
        <f>E35+F34</f>
        <v>49602.39</v>
      </c>
      <c r="G30" s="21">
        <f t="shared" ref="G30:O30" si="4">F30+G34</f>
        <v>62171.17</v>
      </c>
      <c r="H30" s="21">
        <f t="shared" si="4"/>
        <v>68149.72</v>
      </c>
      <c r="I30" s="21">
        <f t="shared" si="4"/>
        <v>61473.14</v>
      </c>
      <c r="J30" s="21">
        <f t="shared" si="4"/>
        <v>63422.34</v>
      </c>
      <c r="K30" s="21">
        <f t="shared" si="4"/>
        <v>61959.869999999995</v>
      </c>
      <c r="L30" s="21">
        <f t="shared" si="4"/>
        <v>56833.03</v>
      </c>
      <c r="M30" s="21">
        <f t="shared" si="4"/>
        <v>54733.27</v>
      </c>
      <c r="N30" s="21">
        <f t="shared" si="4"/>
        <v>53514.64</v>
      </c>
      <c r="O30" s="21">
        <f t="shared" si="4"/>
        <v>53408.800000000003</v>
      </c>
      <c r="P30" s="33">
        <f>+O30</f>
        <v>53408.800000000003</v>
      </c>
    </row>
    <row r="31" spans="2:16" ht="13.5" thickBot="1" x14ac:dyDescent="0.25">
      <c r="B31" s="62" t="s">
        <v>29</v>
      </c>
      <c r="C31" s="63"/>
      <c r="D31" s="20">
        <f t="shared" ref="D31:P31" si="5">SUM(D29:D30)</f>
        <v>48604.11</v>
      </c>
      <c r="E31" s="20">
        <f t="shared" si="5"/>
        <v>48659.83</v>
      </c>
      <c r="F31" s="20">
        <f t="shared" si="5"/>
        <v>49602.39</v>
      </c>
      <c r="G31" s="20">
        <f t="shared" si="5"/>
        <v>62171.17</v>
      </c>
      <c r="H31" s="20">
        <f t="shared" si="5"/>
        <v>68149.72</v>
      </c>
      <c r="I31" s="20">
        <f t="shared" si="5"/>
        <v>61473.14</v>
      </c>
      <c r="J31" s="20">
        <f t="shared" si="5"/>
        <v>63422.34</v>
      </c>
      <c r="K31" s="20">
        <f t="shared" si="5"/>
        <v>61959.869999999995</v>
      </c>
      <c r="L31" s="20">
        <f t="shared" si="5"/>
        <v>56833.03</v>
      </c>
      <c r="M31" s="20">
        <f t="shared" si="5"/>
        <v>54733.27</v>
      </c>
      <c r="N31" s="20">
        <f t="shared" si="5"/>
        <v>53514.64</v>
      </c>
      <c r="O31" s="20">
        <f t="shared" si="5"/>
        <v>53408.800000000003</v>
      </c>
      <c r="P31" s="35">
        <f t="shared" si="5"/>
        <v>53408.800000000003</v>
      </c>
    </row>
    <row r="32" spans="2:16" x14ac:dyDescent="0.2">
      <c r="B32" s="8" t="s">
        <v>30</v>
      </c>
      <c r="C32" s="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/>
    </row>
    <row r="33" spans="2:16" x14ac:dyDescent="0.2">
      <c r="B33" s="61" t="s">
        <v>31</v>
      </c>
      <c r="C33" s="57"/>
      <c r="D33" s="21">
        <v>48824.03</v>
      </c>
      <c r="E33" s="17">
        <f>D35</f>
        <v>48604.11</v>
      </c>
      <c r="F33" s="17">
        <f t="shared" ref="F33:L33" si="6">E35</f>
        <v>48659.83</v>
      </c>
      <c r="G33" s="17">
        <f t="shared" si="6"/>
        <v>49602.39</v>
      </c>
      <c r="H33" s="17">
        <f t="shared" si="6"/>
        <v>62171.17</v>
      </c>
      <c r="I33" s="17">
        <f t="shared" si="6"/>
        <v>68149.72</v>
      </c>
      <c r="J33" s="17">
        <f t="shared" si="6"/>
        <v>61473.14</v>
      </c>
      <c r="K33" s="17">
        <f t="shared" si="6"/>
        <v>63422.34</v>
      </c>
      <c r="L33" s="17">
        <f t="shared" si="6"/>
        <v>61959.869999999995</v>
      </c>
      <c r="M33" s="17">
        <f t="shared" ref="M33" si="7">L35</f>
        <v>56833.03</v>
      </c>
      <c r="N33" s="17">
        <f t="shared" ref="N33:O33" si="8">M35</f>
        <v>54733.27</v>
      </c>
      <c r="O33" s="17">
        <f t="shared" si="8"/>
        <v>53514.64</v>
      </c>
      <c r="P33" s="27">
        <f>D33</f>
        <v>48824.03</v>
      </c>
    </row>
    <row r="34" spans="2:16" x14ac:dyDescent="0.2">
      <c r="B34" s="61" t="s">
        <v>4</v>
      </c>
      <c r="C34" s="57"/>
      <c r="D34" s="21">
        <f>'Financial Statements'!D21</f>
        <v>-219.92000000000002</v>
      </c>
      <c r="E34" s="21">
        <f>'Financial Statements'!E21</f>
        <v>55.720000000000027</v>
      </c>
      <c r="F34" s="21">
        <f>'Financial Statements'!F21</f>
        <v>942.56000000000131</v>
      </c>
      <c r="G34" s="21">
        <f>'Financial Statements'!G21</f>
        <v>12568.78</v>
      </c>
      <c r="H34" s="21">
        <f>'Financial Statements'!H21</f>
        <v>5978.5499999999993</v>
      </c>
      <c r="I34" s="21">
        <f>'Financial Statements'!I21</f>
        <v>-6676.5800000000008</v>
      </c>
      <c r="J34" s="21">
        <f>'Financial Statements'!J21</f>
        <v>1949.1999999999996</v>
      </c>
      <c r="K34" s="21">
        <f>'Financial Statements'!K21</f>
        <v>-1462.47</v>
      </c>
      <c r="L34" s="21">
        <f>'Financial Statements'!L21</f>
        <v>-5126.84</v>
      </c>
      <c r="M34" s="21">
        <f>'Financial Statements'!M21</f>
        <v>-2099.7600000000002</v>
      </c>
      <c r="N34" s="21">
        <f>'Financial Statements'!N21</f>
        <v>-1218.6299999999999</v>
      </c>
      <c r="O34" s="21">
        <f>'Financial Statements'!O21</f>
        <v>-105.84</v>
      </c>
      <c r="P34" s="33">
        <f t="shared" ref="P34" si="9">SUM(D34:O34)</f>
        <v>4584.7699999999995</v>
      </c>
    </row>
    <row r="35" spans="2:16" ht="13.5" thickBot="1" x14ac:dyDescent="0.25">
      <c r="B35" s="62" t="s">
        <v>32</v>
      </c>
      <c r="C35" s="63"/>
      <c r="D35" s="20">
        <f t="shared" ref="D35:P35" si="10">SUM(D33:D34)</f>
        <v>48604.11</v>
      </c>
      <c r="E35" s="20">
        <f t="shared" si="10"/>
        <v>48659.83</v>
      </c>
      <c r="F35" s="20">
        <f t="shared" si="10"/>
        <v>49602.39</v>
      </c>
      <c r="G35" s="20">
        <f t="shared" si="10"/>
        <v>62171.17</v>
      </c>
      <c r="H35" s="20">
        <f t="shared" si="10"/>
        <v>68149.72</v>
      </c>
      <c r="I35" s="20">
        <f t="shared" si="10"/>
        <v>61473.14</v>
      </c>
      <c r="J35" s="20">
        <f t="shared" si="10"/>
        <v>63422.34</v>
      </c>
      <c r="K35" s="20">
        <f t="shared" si="10"/>
        <v>61959.869999999995</v>
      </c>
      <c r="L35" s="20">
        <f t="shared" si="10"/>
        <v>56833.03</v>
      </c>
      <c r="M35" s="20">
        <f t="shared" ref="M35:N35" si="11">SUM(M33:M34)</f>
        <v>54733.27</v>
      </c>
      <c r="N35" s="20">
        <f t="shared" si="11"/>
        <v>53514.64</v>
      </c>
      <c r="O35" s="20">
        <f t="shared" si="10"/>
        <v>53408.800000000003</v>
      </c>
      <c r="P35" s="35">
        <f t="shared" si="10"/>
        <v>53408.799999999996</v>
      </c>
    </row>
    <row r="36" spans="2:16" ht="6" customHeight="1" thickBot="1" x14ac:dyDescent="0.25">
      <c r="B36" s="50"/>
      <c r="C36" s="51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4"/>
    </row>
    <row r="38" spans="2:16" x14ac:dyDescent="0.2">
      <c r="M38" s="37"/>
    </row>
    <row r="40" spans="2:16" x14ac:dyDescent="0.2">
      <c r="H40" s="37"/>
    </row>
  </sheetData>
  <mergeCells count="25">
    <mergeCell ref="B11:C11"/>
    <mergeCell ref="B12:C12"/>
    <mergeCell ref="B13:C13"/>
    <mergeCell ref="B21:C21"/>
    <mergeCell ref="B19:C19"/>
    <mergeCell ref="B20:C20"/>
    <mergeCell ref="B18:C18"/>
    <mergeCell ref="B14:C14"/>
    <mergeCell ref="B2:P2"/>
    <mergeCell ref="B7:C7"/>
    <mergeCell ref="B9:C9"/>
    <mergeCell ref="B3:P3"/>
    <mergeCell ref="B4:P4"/>
    <mergeCell ref="B8:C8"/>
    <mergeCell ref="B36:C36"/>
    <mergeCell ref="B24:P24"/>
    <mergeCell ref="B25:P25"/>
    <mergeCell ref="B26:P26"/>
    <mergeCell ref="B29:C29"/>
    <mergeCell ref="B30:C30"/>
    <mergeCell ref="B22:C22"/>
    <mergeCell ref="B31:C31"/>
    <mergeCell ref="B33:C33"/>
    <mergeCell ref="B34:C34"/>
    <mergeCell ref="B35:C35"/>
  </mergeCells>
  <printOptions horizontalCentered="1" verticalCentered="1"/>
  <pageMargins left="0.2" right="0.2" top="0.25" bottom="0.2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N40" sqref="N40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7" width="8.28515625" style="10" bestFit="1" customWidth="1"/>
    <col min="8" max="8" width="10.7109375" style="10" bestFit="1" customWidth="1"/>
    <col min="9" max="9" width="9.28515625" style="10" bestFit="1" customWidth="1"/>
    <col min="10" max="10" width="10" style="10" bestFit="1" customWidth="1"/>
    <col min="11" max="11" width="10.85546875" style="10" bestFit="1" customWidth="1"/>
    <col min="12" max="12" width="10.710937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24</v>
      </c>
      <c r="B4" s="16">
        <v>42374</v>
      </c>
      <c r="C4" s="10">
        <v>23.13</v>
      </c>
    </row>
    <row r="5" spans="1:14" x14ac:dyDescent="0.2">
      <c r="A5" s="15" t="s">
        <v>25</v>
      </c>
      <c r="B5" s="16">
        <v>42395</v>
      </c>
      <c r="C5" s="10">
        <v>5.19</v>
      </c>
    </row>
    <row r="6" spans="1:14" x14ac:dyDescent="0.2">
      <c r="A6" s="15" t="s">
        <v>25</v>
      </c>
      <c r="B6" s="16">
        <v>42395</v>
      </c>
      <c r="C6" s="10">
        <v>16.600000000000001</v>
      </c>
    </row>
    <row r="7" spans="1:14" x14ac:dyDescent="0.2">
      <c r="A7" s="15" t="s">
        <v>24</v>
      </c>
      <c r="B7" s="16">
        <v>42405</v>
      </c>
      <c r="D7" s="10">
        <v>22.49</v>
      </c>
    </row>
    <row r="8" spans="1:14" x14ac:dyDescent="0.2">
      <c r="A8" s="15" t="s">
        <v>25</v>
      </c>
      <c r="B8" s="16">
        <v>42426</v>
      </c>
      <c r="D8" s="10">
        <v>16.600000000000001</v>
      </c>
    </row>
    <row r="9" spans="1:14" x14ac:dyDescent="0.2">
      <c r="A9" s="15" t="s">
        <v>25</v>
      </c>
      <c r="B9" s="16">
        <v>42426</v>
      </c>
      <c r="D9" s="10">
        <v>5.19</v>
      </c>
    </row>
    <row r="10" spans="1:14" x14ac:dyDescent="0.2">
      <c r="A10" s="15" t="s">
        <v>24</v>
      </c>
      <c r="B10" s="16">
        <v>42433</v>
      </c>
      <c r="E10" s="10">
        <v>21.6</v>
      </c>
    </row>
    <row r="11" spans="1:14" x14ac:dyDescent="0.2">
      <c r="A11" s="15" t="s">
        <v>25</v>
      </c>
      <c r="B11" s="16">
        <v>42455</v>
      </c>
      <c r="E11" s="10">
        <v>5.19</v>
      </c>
    </row>
    <row r="12" spans="1:14" x14ac:dyDescent="0.2">
      <c r="A12" s="15" t="s">
        <v>25</v>
      </c>
      <c r="B12" s="16">
        <v>42455</v>
      </c>
      <c r="E12" s="10">
        <v>16.600000000000001</v>
      </c>
    </row>
    <row r="13" spans="1:14" x14ac:dyDescent="0.2">
      <c r="A13" s="15" t="s">
        <v>24</v>
      </c>
      <c r="B13" s="16">
        <v>42465</v>
      </c>
      <c r="F13" s="10">
        <v>21.23</v>
      </c>
    </row>
    <row r="14" spans="1:14" x14ac:dyDescent="0.2">
      <c r="A14" s="15" t="s">
        <v>25</v>
      </c>
      <c r="B14" s="16">
        <v>42486</v>
      </c>
      <c r="F14" s="10">
        <v>16.600000000000001</v>
      </c>
    </row>
    <row r="15" spans="1:14" x14ac:dyDescent="0.2">
      <c r="A15" s="15" t="s">
        <v>25</v>
      </c>
      <c r="B15" s="16">
        <v>42486</v>
      </c>
      <c r="F15" s="10">
        <v>5.19</v>
      </c>
    </row>
    <row r="16" spans="1:14" x14ac:dyDescent="0.2">
      <c r="A16" s="15" t="s">
        <v>24</v>
      </c>
      <c r="B16" s="16">
        <v>42495</v>
      </c>
      <c r="G16" s="10">
        <v>21.46</v>
      </c>
    </row>
    <row r="17" spans="1:12" x14ac:dyDescent="0.2">
      <c r="A17" s="15" t="s">
        <v>25</v>
      </c>
      <c r="B17" s="16">
        <v>42516</v>
      </c>
      <c r="G17" s="10">
        <v>16.600000000000001</v>
      </c>
    </row>
    <row r="18" spans="1:12" x14ac:dyDescent="0.2">
      <c r="A18" s="15" t="s">
        <v>25</v>
      </c>
      <c r="B18" s="16">
        <v>42516</v>
      </c>
      <c r="G18" s="10">
        <v>5.19</v>
      </c>
    </row>
    <row r="19" spans="1:12" x14ac:dyDescent="0.2">
      <c r="A19" s="15" t="s">
        <v>24</v>
      </c>
      <c r="B19" s="16">
        <v>42527</v>
      </c>
      <c r="H19" s="10">
        <v>21.36</v>
      </c>
    </row>
    <row r="20" spans="1:12" x14ac:dyDescent="0.2">
      <c r="A20" s="15" t="s">
        <v>25</v>
      </c>
      <c r="B20" s="16">
        <v>42547</v>
      </c>
      <c r="H20" s="10">
        <v>8551.43</v>
      </c>
    </row>
    <row r="21" spans="1:12" x14ac:dyDescent="0.2">
      <c r="A21" s="15" t="s">
        <v>25</v>
      </c>
      <c r="B21" s="16">
        <v>42547</v>
      </c>
      <c r="H21" s="10">
        <v>5.19</v>
      </c>
    </row>
    <row r="22" spans="1:12" x14ac:dyDescent="0.2">
      <c r="A22" s="15" t="s">
        <v>24</v>
      </c>
      <c r="B22" s="16">
        <v>42556</v>
      </c>
      <c r="I22" s="10">
        <v>23.6</v>
      </c>
    </row>
    <row r="23" spans="1:12" x14ac:dyDescent="0.2">
      <c r="A23" s="15" t="s">
        <v>25</v>
      </c>
      <c r="B23" s="16">
        <v>42577</v>
      </c>
      <c r="I23" s="10">
        <v>621.09</v>
      </c>
    </row>
    <row r="24" spans="1:12" x14ac:dyDescent="0.2">
      <c r="A24" s="15" t="s">
        <v>25</v>
      </c>
      <c r="B24" s="16">
        <v>42577</v>
      </c>
      <c r="I24" s="10">
        <v>55.11</v>
      </c>
    </row>
    <row r="25" spans="1:12" x14ac:dyDescent="0.2">
      <c r="A25" s="15" t="s">
        <v>24</v>
      </c>
      <c r="B25" s="36">
        <v>42587</v>
      </c>
      <c r="J25" s="10">
        <v>40.22</v>
      </c>
    </row>
    <row r="26" spans="1:12" x14ac:dyDescent="0.2">
      <c r="A26" s="15" t="s">
        <v>25</v>
      </c>
      <c r="B26" s="36">
        <v>42608</v>
      </c>
      <c r="J26" s="10">
        <v>59.27</v>
      </c>
    </row>
    <row r="27" spans="1:12" x14ac:dyDescent="0.2">
      <c r="A27" s="15" t="s">
        <v>25</v>
      </c>
      <c r="B27" s="36">
        <v>42608</v>
      </c>
      <c r="J27" s="10">
        <v>1862.98</v>
      </c>
    </row>
    <row r="28" spans="1:12" x14ac:dyDescent="0.2">
      <c r="A28" s="15" t="s">
        <v>24</v>
      </c>
      <c r="B28" s="36">
        <v>42619</v>
      </c>
      <c r="K28" s="10">
        <v>40.04</v>
      </c>
    </row>
    <row r="29" spans="1:12" x14ac:dyDescent="0.2">
      <c r="A29" s="15" t="s">
        <v>25</v>
      </c>
      <c r="B29" s="36">
        <v>42639</v>
      </c>
      <c r="K29" s="10">
        <v>309.66000000000003</v>
      </c>
    </row>
    <row r="30" spans="1:12" x14ac:dyDescent="0.2">
      <c r="A30" s="15" t="s">
        <v>25</v>
      </c>
      <c r="B30" s="36">
        <v>42639</v>
      </c>
      <c r="K30" s="10">
        <v>1206.55</v>
      </c>
    </row>
    <row r="31" spans="1:12" x14ac:dyDescent="0.2">
      <c r="A31" s="15" t="s">
        <v>24</v>
      </c>
      <c r="B31" s="36">
        <v>42648</v>
      </c>
      <c r="L31" s="10">
        <v>42.16</v>
      </c>
    </row>
    <row r="32" spans="1:12" x14ac:dyDescent="0.2">
      <c r="A32" s="15" t="s">
        <v>25</v>
      </c>
      <c r="B32" s="36">
        <v>42669</v>
      </c>
      <c r="L32" s="10">
        <v>67.59</v>
      </c>
    </row>
    <row r="33" spans="1:14" x14ac:dyDescent="0.2">
      <c r="A33" s="15" t="s">
        <v>25</v>
      </c>
      <c r="B33" s="36">
        <v>42669</v>
      </c>
      <c r="L33" s="10">
        <v>1497.51</v>
      </c>
    </row>
    <row r="34" spans="1:14" x14ac:dyDescent="0.2">
      <c r="A34" s="15" t="s">
        <v>24</v>
      </c>
      <c r="B34" s="36">
        <v>42678</v>
      </c>
      <c r="M34" s="10">
        <v>36.53</v>
      </c>
    </row>
    <row r="35" spans="1:14" x14ac:dyDescent="0.2">
      <c r="A35" s="15" t="s">
        <v>25</v>
      </c>
      <c r="B35" s="36">
        <v>42702</v>
      </c>
      <c r="M35" s="10">
        <v>59.27</v>
      </c>
    </row>
    <row r="36" spans="1:14" x14ac:dyDescent="0.2">
      <c r="A36" s="15" t="s">
        <v>25</v>
      </c>
      <c r="B36" s="36">
        <v>42702</v>
      </c>
      <c r="M36" s="10">
        <v>1447.83</v>
      </c>
    </row>
    <row r="37" spans="1:14" x14ac:dyDescent="0.2">
      <c r="A37" s="15" t="s">
        <v>24</v>
      </c>
      <c r="B37" s="36">
        <v>42709</v>
      </c>
      <c r="N37" s="10">
        <v>29.97</v>
      </c>
    </row>
    <row r="38" spans="1:14" x14ac:dyDescent="0.2">
      <c r="A38" s="15" t="s">
        <v>25</v>
      </c>
      <c r="B38" s="36">
        <v>42731</v>
      </c>
      <c r="N38" s="10">
        <v>16.600000000000001</v>
      </c>
    </row>
    <row r="39" spans="1:14" x14ac:dyDescent="0.2">
      <c r="A39" s="15" t="s">
        <v>25</v>
      </c>
      <c r="B39" s="36">
        <v>42731</v>
      </c>
      <c r="N39" s="10">
        <v>59.27</v>
      </c>
    </row>
    <row r="44" spans="1:14" x14ac:dyDescent="0.2">
      <c r="C44" s="12">
        <f>SUM(C4:C43)</f>
        <v>44.92</v>
      </c>
      <c r="D44" s="12">
        <f t="shared" ref="D44:N44" si="0">SUM(D4:D43)</f>
        <v>44.28</v>
      </c>
      <c r="E44" s="12">
        <f t="shared" si="0"/>
        <v>43.39</v>
      </c>
      <c r="F44" s="12">
        <f t="shared" si="0"/>
        <v>43.019999999999996</v>
      </c>
      <c r="G44" s="12">
        <f t="shared" si="0"/>
        <v>43.25</v>
      </c>
      <c r="H44" s="12">
        <f t="shared" si="0"/>
        <v>8577.9800000000014</v>
      </c>
      <c r="I44" s="12">
        <f t="shared" si="0"/>
        <v>699.80000000000007</v>
      </c>
      <c r="J44" s="12">
        <f t="shared" si="0"/>
        <v>1962.47</v>
      </c>
      <c r="K44" s="12">
        <f>SUM(K4:K43)</f>
        <v>1556.25</v>
      </c>
      <c r="L44" s="12">
        <f t="shared" si="0"/>
        <v>1607.26</v>
      </c>
      <c r="M44" s="12">
        <f t="shared" si="0"/>
        <v>1543.6299999999999</v>
      </c>
      <c r="N44" s="12">
        <f t="shared" si="0"/>
        <v>105.84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zoomScale="80" zoomScaleNormal="80" workbookViewId="0">
      <pane xSplit="2" ySplit="3" topLeftCell="C48" activePane="bottomRight" state="frozen"/>
      <selection pane="topRight" activeCell="C1" sqref="C1"/>
      <selection pane="bottomLeft" activeCell="A4" sqref="A4"/>
      <selection pane="bottomRight" activeCell="L58" sqref="L58"/>
    </sheetView>
  </sheetViews>
  <sheetFormatPr defaultColWidth="8.85546875" defaultRowHeight="12.75" x14ac:dyDescent="0.2"/>
  <cols>
    <col min="1" max="1" width="13.28515625" style="10" bestFit="1" customWidth="1"/>
    <col min="2" max="2" width="14.85546875" style="13" bestFit="1" customWidth="1"/>
    <col min="3" max="3" width="10" style="10" bestFit="1" customWidth="1"/>
    <col min="4" max="4" width="11.5703125" style="10" bestFit="1" customWidth="1"/>
    <col min="5" max="6" width="12.7109375" style="10" bestFit="1" customWidth="1"/>
    <col min="7" max="8" width="11.5703125" style="10" bestFit="1" customWidth="1"/>
    <col min="9" max="9" width="10.85546875" style="10" bestFit="1" customWidth="1"/>
    <col min="10" max="11" width="11.5703125" style="10" bestFit="1" customWidth="1"/>
    <col min="12" max="12" width="10" style="10" bestFit="1" customWidth="1"/>
    <col min="13" max="14" width="11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B4" s="13">
        <v>42413</v>
      </c>
      <c r="D4" s="10">
        <v>400</v>
      </c>
    </row>
    <row r="5" spans="1:14" x14ac:dyDescent="0.2">
      <c r="A5" s="10" t="s">
        <v>49</v>
      </c>
      <c r="B5" s="13">
        <v>42446</v>
      </c>
      <c r="E5" s="10">
        <v>100.2</v>
      </c>
    </row>
    <row r="6" spans="1:14" x14ac:dyDescent="0.2">
      <c r="A6" s="10" t="s">
        <v>49</v>
      </c>
      <c r="B6" s="13">
        <v>42447</v>
      </c>
      <c r="E6" s="10">
        <v>100.2</v>
      </c>
    </row>
    <row r="7" spans="1:14" x14ac:dyDescent="0.2">
      <c r="B7" s="13">
        <v>42448</v>
      </c>
      <c r="E7" s="10">
        <v>500</v>
      </c>
    </row>
    <row r="8" spans="1:14" x14ac:dyDescent="0.2">
      <c r="A8" s="10" t="s">
        <v>49</v>
      </c>
      <c r="B8" s="13">
        <v>42450</v>
      </c>
      <c r="E8" s="10">
        <v>400.8</v>
      </c>
    </row>
    <row r="9" spans="1:14" x14ac:dyDescent="0.2">
      <c r="A9" s="10" t="s">
        <v>49</v>
      </c>
      <c r="B9" s="13">
        <v>42451</v>
      </c>
      <c r="E9" s="10">
        <v>100.2</v>
      </c>
    </row>
    <row r="10" spans="1:14" x14ac:dyDescent="0.2">
      <c r="A10" s="10" t="s">
        <v>49</v>
      </c>
      <c r="B10" s="13">
        <v>42452</v>
      </c>
      <c r="E10" s="10">
        <v>300.60000000000002</v>
      </c>
    </row>
    <row r="11" spans="1:14" x14ac:dyDescent="0.2">
      <c r="A11" s="10" t="s">
        <v>49</v>
      </c>
      <c r="B11" s="13">
        <v>42453</v>
      </c>
      <c r="E11" s="10">
        <v>300.60000000000002</v>
      </c>
    </row>
    <row r="12" spans="1:14" x14ac:dyDescent="0.2">
      <c r="B12" s="13">
        <v>42455</v>
      </c>
      <c r="E12" s="10">
        <v>4500</v>
      </c>
    </row>
    <row r="13" spans="1:14" x14ac:dyDescent="0.2">
      <c r="B13" s="13">
        <v>42455</v>
      </c>
      <c r="E13" s="10">
        <v>3900</v>
      </c>
    </row>
    <row r="14" spans="1:14" x14ac:dyDescent="0.2">
      <c r="A14" s="10" t="s">
        <v>49</v>
      </c>
      <c r="B14" s="13">
        <v>42457</v>
      </c>
      <c r="E14" s="10">
        <v>100.2</v>
      </c>
    </row>
    <row r="15" spans="1:14" x14ac:dyDescent="0.2">
      <c r="A15" s="10" t="s">
        <v>49</v>
      </c>
      <c r="B15" s="13">
        <v>42459</v>
      </c>
      <c r="E15" s="10">
        <v>200.4</v>
      </c>
    </row>
    <row r="16" spans="1:14" x14ac:dyDescent="0.2">
      <c r="A16" s="10" t="s">
        <v>49</v>
      </c>
      <c r="B16" s="13">
        <v>42461</v>
      </c>
      <c r="F16" s="10">
        <v>100.2</v>
      </c>
    </row>
    <row r="17" spans="1:6" x14ac:dyDescent="0.2">
      <c r="B17" s="13">
        <v>42462</v>
      </c>
      <c r="F17" s="10">
        <v>3100</v>
      </c>
    </row>
    <row r="18" spans="1:6" x14ac:dyDescent="0.2">
      <c r="A18" s="10" t="s">
        <v>49</v>
      </c>
      <c r="B18" s="13">
        <v>42464</v>
      </c>
      <c r="F18" s="10">
        <v>200.4</v>
      </c>
    </row>
    <row r="19" spans="1:6" x14ac:dyDescent="0.2">
      <c r="A19" s="10" t="s">
        <v>49</v>
      </c>
      <c r="B19" s="13">
        <v>42465</v>
      </c>
      <c r="F19" s="10">
        <v>200.4</v>
      </c>
    </row>
    <row r="20" spans="1:6" x14ac:dyDescent="0.2">
      <c r="A20" s="10" t="s">
        <v>49</v>
      </c>
      <c r="B20" s="13">
        <v>42466</v>
      </c>
      <c r="F20" s="10">
        <v>400.8</v>
      </c>
    </row>
    <row r="21" spans="1:6" x14ac:dyDescent="0.2">
      <c r="A21" s="10" t="s">
        <v>49</v>
      </c>
      <c r="B21" s="13">
        <v>42467</v>
      </c>
      <c r="F21" s="10">
        <v>100.2</v>
      </c>
    </row>
    <row r="22" spans="1:6" x14ac:dyDescent="0.2">
      <c r="A22" s="10" t="s">
        <v>49</v>
      </c>
      <c r="B22" s="13">
        <v>42468</v>
      </c>
      <c r="F22" s="10">
        <v>100.2</v>
      </c>
    </row>
    <row r="23" spans="1:6" x14ac:dyDescent="0.2">
      <c r="A23" s="10" t="s">
        <v>49</v>
      </c>
      <c r="B23" s="13">
        <v>42471</v>
      </c>
      <c r="F23" s="10">
        <v>100.2</v>
      </c>
    </row>
    <row r="24" spans="1:6" x14ac:dyDescent="0.2">
      <c r="A24" s="10" t="s">
        <v>49</v>
      </c>
      <c r="B24" s="13">
        <v>42472</v>
      </c>
      <c r="F24" s="10">
        <v>200.4</v>
      </c>
    </row>
    <row r="25" spans="1:6" x14ac:dyDescent="0.2">
      <c r="A25" s="10" t="s">
        <v>49</v>
      </c>
      <c r="B25" s="13">
        <v>42473</v>
      </c>
      <c r="F25" s="10">
        <v>300.60000000000002</v>
      </c>
    </row>
    <row r="26" spans="1:6" x14ac:dyDescent="0.2">
      <c r="B26" s="13">
        <v>42478</v>
      </c>
      <c r="F26" s="10">
        <v>4500</v>
      </c>
    </row>
    <row r="27" spans="1:6" x14ac:dyDescent="0.2">
      <c r="B27" s="13">
        <v>42478</v>
      </c>
      <c r="F27" s="10">
        <v>1100</v>
      </c>
    </row>
    <row r="28" spans="1:6" x14ac:dyDescent="0.2">
      <c r="A28" s="10" t="s">
        <v>49</v>
      </c>
      <c r="B28" s="13">
        <v>42479</v>
      </c>
      <c r="F28" s="10">
        <v>100.2</v>
      </c>
    </row>
    <row r="29" spans="1:6" x14ac:dyDescent="0.2">
      <c r="A29" s="10" t="s">
        <v>49</v>
      </c>
      <c r="B29" s="13">
        <v>42480</v>
      </c>
      <c r="F29" s="10">
        <v>200.4</v>
      </c>
    </row>
    <row r="30" spans="1:6" x14ac:dyDescent="0.2">
      <c r="B30" s="13">
        <v>42485</v>
      </c>
      <c r="F30" s="10">
        <v>2700</v>
      </c>
    </row>
    <row r="31" spans="1:6" x14ac:dyDescent="0.2">
      <c r="A31" s="10" t="s">
        <v>49</v>
      </c>
      <c r="B31" s="13">
        <v>42485</v>
      </c>
      <c r="F31" s="10">
        <v>100.2</v>
      </c>
    </row>
    <row r="32" spans="1:6" x14ac:dyDescent="0.2">
      <c r="A32" s="10" t="s">
        <v>49</v>
      </c>
      <c r="B32" s="13">
        <v>42486</v>
      </c>
      <c r="F32" s="10">
        <v>100.2</v>
      </c>
    </row>
    <row r="33" spans="1:8" x14ac:dyDescent="0.2">
      <c r="A33" s="10" t="s">
        <v>49</v>
      </c>
      <c r="B33" s="13">
        <v>42487</v>
      </c>
      <c r="F33" s="10">
        <v>200.4</v>
      </c>
    </row>
    <row r="34" spans="1:8" x14ac:dyDescent="0.2">
      <c r="A34" s="10" t="s">
        <v>51</v>
      </c>
      <c r="E34" s="10">
        <v>-4.5</v>
      </c>
    </row>
    <row r="35" spans="1:8" x14ac:dyDescent="0.2">
      <c r="A35" s="10" t="s">
        <v>51</v>
      </c>
      <c r="F35" s="10">
        <v>-18</v>
      </c>
    </row>
    <row r="36" spans="1:8" x14ac:dyDescent="0.2">
      <c r="B36" s="13">
        <v>42492</v>
      </c>
      <c r="G36" s="10">
        <v>2300</v>
      </c>
    </row>
    <row r="37" spans="1:8" x14ac:dyDescent="0.2">
      <c r="B37" s="13">
        <v>42504</v>
      </c>
      <c r="G37" s="10">
        <v>3200</v>
      </c>
    </row>
    <row r="38" spans="1:8" x14ac:dyDescent="0.2">
      <c r="B38" s="13">
        <v>42493</v>
      </c>
      <c r="G38" s="10">
        <v>100.2</v>
      </c>
    </row>
    <row r="39" spans="1:8" x14ac:dyDescent="0.2">
      <c r="B39" s="13">
        <v>42494</v>
      </c>
      <c r="G39" s="10">
        <v>300.60000000000002</v>
      </c>
    </row>
    <row r="40" spans="1:8" x14ac:dyDescent="0.2">
      <c r="B40" s="13">
        <v>42499</v>
      </c>
      <c r="G40" s="10">
        <v>100.2</v>
      </c>
    </row>
    <row r="41" spans="1:8" x14ac:dyDescent="0.2">
      <c r="B41" s="13">
        <v>42500</v>
      </c>
      <c r="G41" s="10">
        <v>100.2</v>
      </c>
    </row>
    <row r="42" spans="1:8" x14ac:dyDescent="0.2">
      <c r="B42" s="13">
        <v>42501</v>
      </c>
      <c r="G42" s="10">
        <v>200.4</v>
      </c>
    </row>
    <row r="43" spans="1:8" x14ac:dyDescent="0.2">
      <c r="B43" s="13">
        <v>42513</v>
      </c>
      <c r="G43" s="10">
        <v>100.2</v>
      </c>
    </row>
    <row r="44" spans="1:8" x14ac:dyDescent="0.2">
      <c r="B44" s="13">
        <v>42522</v>
      </c>
      <c r="H44" s="10">
        <v>100.2</v>
      </c>
    </row>
    <row r="45" spans="1:8" x14ac:dyDescent="0.2">
      <c r="B45" s="13">
        <v>42523</v>
      </c>
      <c r="H45" s="10">
        <v>100.2</v>
      </c>
    </row>
    <row r="46" spans="1:8" x14ac:dyDescent="0.2">
      <c r="B46" s="13">
        <v>42525</v>
      </c>
      <c r="H46" s="10">
        <v>1200</v>
      </c>
    </row>
    <row r="47" spans="1:8" x14ac:dyDescent="0.2">
      <c r="B47" s="13">
        <v>42527</v>
      </c>
      <c r="H47" s="10">
        <v>100.2</v>
      </c>
    </row>
    <row r="48" spans="1:8" x14ac:dyDescent="0.2">
      <c r="B48" s="13">
        <v>42527</v>
      </c>
      <c r="H48" s="10">
        <v>200.4</v>
      </c>
    </row>
    <row r="49" spans="1:14" x14ac:dyDescent="0.2">
      <c r="B49" s="13">
        <v>42550</v>
      </c>
      <c r="H49" s="10">
        <v>200.4</v>
      </c>
    </row>
    <row r="50" spans="1:14" x14ac:dyDescent="0.2">
      <c r="B50" s="13">
        <v>42559</v>
      </c>
      <c r="I50" s="10">
        <v>100.2</v>
      </c>
    </row>
    <row r="51" spans="1:14" x14ac:dyDescent="0.2">
      <c r="B51" s="13">
        <v>42562</v>
      </c>
      <c r="I51" s="10">
        <v>2500</v>
      </c>
    </row>
    <row r="52" spans="1:14" x14ac:dyDescent="0.2">
      <c r="B52" s="13">
        <v>42563</v>
      </c>
      <c r="I52" s="10">
        <v>100.2</v>
      </c>
    </row>
    <row r="53" spans="1:14" x14ac:dyDescent="0.2">
      <c r="B53" s="13">
        <v>42595</v>
      </c>
      <c r="J53" s="10">
        <v>500</v>
      </c>
    </row>
    <row r="54" spans="1:14" x14ac:dyDescent="0.2">
      <c r="B54" s="13">
        <v>42616</v>
      </c>
      <c r="K54" s="10">
        <v>600</v>
      </c>
    </row>
    <row r="55" spans="1:14" x14ac:dyDescent="0.2">
      <c r="A55" s="10" t="s">
        <v>51</v>
      </c>
      <c r="B55" s="13">
        <v>42644</v>
      </c>
      <c r="L55" s="10">
        <v>-26.76</v>
      </c>
    </row>
    <row r="56" spans="1:14" x14ac:dyDescent="0.2">
      <c r="B56" s="13">
        <v>42695</v>
      </c>
      <c r="M56" s="10">
        <v>400</v>
      </c>
    </row>
    <row r="57" spans="1:14" x14ac:dyDescent="0.2">
      <c r="C57" s="12">
        <f>SUM(C4:C54)</f>
        <v>0</v>
      </c>
      <c r="D57" s="12">
        <f>SUM(D4:D54)</f>
        <v>400</v>
      </c>
      <c r="E57" s="12">
        <f>SUM(E4:E32)</f>
        <v>10503.2</v>
      </c>
      <c r="F57" s="12">
        <f>SUM(F4:F33)</f>
        <v>13804.800000000001</v>
      </c>
      <c r="G57" s="12">
        <f>SUM(G4:G54)</f>
        <v>6401.7999999999993</v>
      </c>
      <c r="H57" s="12">
        <f>SUM(H4:H54)</f>
        <v>1901.4000000000003</v>
      </c>
      <c r="I57" s="12">
        <f>SUM(I4:I54)</f>
        <v>2700.3999999999996</v>
      </c>
      <c r="J57" s="12">
        <f>SUM(J4:J54)</f>
        <v>500</v>
      </c>
      <c r="K57" s="12">
        <f>SUM(K4:K56)</f>
        <v>600</v>
      </c>
      <c r="L57" s="12">
        <f>SUM(L4:L54)</f>
        <v>0</v>
      </c>
      <c r="M57" s="12">
        <f>SUM(M4:M56)</f>
        <v>400</v>
      </c>
      <c r="N57" s="12">
        <f>SUM(N4:N56)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N9" sqref="N9"/>
    </sheetView>
  </sheetViews>
  <sheetFormatPr defaultColWidth="8.85546875" defaultRowHeight="12.75" x14ac:dyDescent="0.2"/>
  <cols>
    <col min="1" max="1" width="21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9" width="10.7109375" style="10" bestFit="1" customWidth="1"/>
    <col min="10" max="10" width="9.28515625" style="10" bestFit="1" customWidth="1"/>
    <col min="11" max="11" width="10.85546875" style="10" bestFit="1" customWidth="1"/>
    <col min="12" max="12" width="9.285156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47</v>
      </c>
      <c r="E4" s="10">
        <v>7652.25</v>
      </c>
    </row>
    <row r="5" spans="1:14" x14ac:dyDescent="0.2">
      <c r="A5" s="15" t="s">
        <v>48</v>
      </c>
      <c r="F5" s="10">
        <v>1175</v>
      </c>
    </row>
    <row r="6" spans="1:14" x14ac:dyDescent="0.2">
      <c r="A6" s="15" t="s">
        <v>60</v>
      </c>
      <c r="I6" s="10">
        <v>51.4</v>
      </c>
    </row>
    <row r="7" spans="1:14" x14ac:dyDescent="0.2">
      <c r="A7" s="15" t="s">
        <v>61</v>
      </c>
      <c r="K7" s="10">
        <v>134.25</v>
      </c>
    </row>
    <row r="8" spans="1:14" x14ac:dyDescent="0.2">
      <c r="A8" s="15" t="s">
        <v>64</v>
      </c>
      <c r="M8" s="10">
        <v>75</v>
      </c>
    </row>
    <row r="9" spans="1:14" x14ac:dyDescent="0.2">
      <c r="A9" s="15" t="s">
        <v>67</v>
      </c>
      <c r="L9" s="10">
        <v>465.74</v>
      </c>
    </row>
    <row r="10" spans="1:14" x14ac:dyDescent="0.2">
      <c r="A10" s="15" t="s">
        <v>65</v>
      </c>
    </row>
    <row r="23" spans="3:14" x14ac:dyDescent="0.2">
      <c r="C23" s="12">
        <f>SUM(C4:C22)</f>
        <v>0</v>
      </c>
      <c r="D23" s="12">
        <f t="shared" ref="D23:N23" si="0">SUM(D4:D22)</f>
        <v>0</v>
      </c>
      <c r="E23" s="12">
        <f t="shared" si="0"/>
        <v>7652.25</v>
      </c>
      <c r="F23" s="12">
        <f t="shared" si="0"/>
        <v>1175</v>
      </c>
      <c r="G23" s="12">
        <f t="shared" si="0"/>
        <v>0</v>
      </c>
      <c r="H23" s="12">
        <f t="shared" si="0"/>
        <v>0</v>
      </c>
      <c r="I23" s="12">
        <f t="shared" si="0"/>
        <v>51.4</v>
      </c>
      <c r="J23" s="12">
        <f t="shared" si="0"/>
        <v>0</v>
      </c>
      <c r="K23" s="12">
        <f t="shared" si="0"/>
        <v>134.25</v>
      </c>
      <c r="L23" s="12">
        <f t="shared" si="0"/>
        <v>465.74</v>
      </c>
      <c r="M23" s="12">
        <f t="shared" si="0"/>
        <v>75</v>
      </c>
      <c r="N23" s="1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A4" sqref="A4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5" width="10.5703125" style="10" bestFit="1" customWidth="1"/>
    <col min="6" max="6" width="10.7109375" style="10" bestFit="1" customWidth="1"/>
    <col min="7" max="7" width="8.5703125" style="10" bestFit="1" customWidth="1"/>
    <col min="8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43</v>
      </c>
      <c r="E4" s="10">
        <v>150</v>
      </c>
    </row>
    <row r="17" spans="3:14" x14ac:dyDescent="0.2">
      <c r="C17" s="12">
        <f>SUM(C4:C16)</f>
        <v>0</v>
      </c>
      <c r="D17" s="12">
        <f t="shared" ref="D17:N17" si="0">SUM(D4:D16)</f>
        <v>0</v>
      </c>
      <c r="E17" s="12">
        <f t="shared" si="0"/>
        <v>150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4" sqref="A4"/>
    </sheetView>
  </sheetViews>
  <sheetFormatPr defaultColWidth="8.85546875" defaultRowHeight="12.75" x14ac:dyDescent="0.2"/>
  <cols>
    <col min="1" max="1" width="22.28515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8" width="10.710937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40</v>
      </c>
      <c r="E4" s="10">
        <v>1455</v>
      </c>
    </row>
    <row r="23" spans="3:14" x14ac:dyDescent="0.2">
      <c r="C23" s="12">
        <f>SUM(C4:C22)</f>
        <v>0</v>
      </c>
      <c r="D23" s="12">
        <f t="shared" ref="D23:N23" si="0">SUM(D4:D22)</f>
        <v>0</v>
      </c>
      <c r="E23" s="12">
        <f t="shared" si="0"/>
        <v>1455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A10" sqref="A10"/>
    </sheetView>
  </sheetViews>
  <sheetFormatPr defaultColWidth="8.85546875" defaultRowHeight="12.75" x14ac:dyDescent="0.2"/>
  <cols>
    <col min="1" max="1" width="27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5" width="10.7109375" style="10" bestFit="1" customWidth="1"/>
    <col min="6" max="7" width="9.28515625" style="10" bestFit="1" customWidth="1"/>
    <col min="8" max="8" width="9.140625" style="10" bestFit="1" customWidth="1"/>
    <col min="9" max="9" width="6.28515625" style="10" bestFit="1" customWidth="1"/>
    <col min="10" max="10" width="8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42</v>
      </c>
      <c r="C4" s="10">
        <v>175</v>
      </c>
    </row>
    <row r="5" spans="1:14" x14ac:dyDescent="0.2">
      <c r="A5" s="15" t="s">
        <v>41</v>
      </c>
      <c r="D5" s="10">
        <v>300</v>
      </c>
    </row>
    <row r="6" spans="1:14" x14ac:dyDescent="0.2">
      <c r="A6" s="15" t="s">
        <v>45</v>
      </c>
      <c r="E6" s="10">
        <v>145.5</v>
      </c>
    </row>
    <row r="7" spans="1:14" x14ac:dyDescent="0.2">
      <c r="A7" s="49" t="s">
        <v>46</v>
      </c>
      <c r="G7" s="10">
        <v>200</v>
      </c>
    </row>
    <row r="8" spans="1:14" x14ac:dyDescent="0.2">
      <c r="A8" s="15" t="s">
        <v>59</v>
      </c>
      <c r="G8" s="10">
        <v>180</v>
      </c>
    </row>
    <row r="9" spans="1:14" x14ac:dyDescent="0.2">
      <c r="A9" s="15" t="s">
        <v>62</v>
      </c>
      <c r="K9" s="10">
        <v>4000</v>
      </c>
    </row>
    <row r="23" spans="3:14" x14ac:dyDescent="0.2">
      <c r="C23" s="12">
        <f>SUM(C4:C22)</f>
        <v>175</v>
      </c>
      <c r="D23" s="12">
        <f t="shared" ref="D23:N23" si="0">SUM(D4:D22)</f>
        <v>300</v>
      </c>
      <c r="E23" s="12">
        <f t="shared" si="0"/>
        <v>145.5</v>
      </c>
      <c r="F23" s="12">
        <f t="shared" si="0"/>
        <v>0</v>
      </c>
      <c r="G23" s="12">
        <f t="shared" si="0"/>
        <v>380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4000</v>
      </c>
      <c r="L23" s="12">
        <f t="shared" si="0"/>
        <v>0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A8" sqref="A8:B8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6" width="9.28515625" style="10" bestFit="1" customWidth="1"/>
    <col min="7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39</v>
      </c>
      <c r="B4" s="16">
        <v>42416</v>
      </c>
      <c r="E4" s="10">
        <v>10</v>
      </c>
    </row>
    <row r="5" spans="1:14" x14ac:dyDescent="0.2">
      <c r="A5" s="15" t="s">
        <v>44</v>
      </c>
      <c r="B5" s="16">
        <v>42433</v>
      </c>
      <c r="E5" s="10">
        <v>100</v>
      </c>
    </row>
    <row r="6" spans="1:14" x14ac:dyDescent="0.2">
      <c r="A6" s="15" t="s">
        <v>66</v>
      </c>
    </row>
    <row r="7" spans="1:14" x14ac:dyDescent="0.2">
      <c r="A7" s="15" t="s">
        <v>66</v>
      </c>
    </row>
    <row r="8" spans="1:14" x14ac:dyDescent="0.2">
      <c r="A8" s="15" t="s">
        <v>63</v>
      </c>
      <c r="B8" s="16">
        <v>42627</v>
      </c>
      <c r="K8" s="10">
        <v>36.340000000000003</v>
      </c>
    </row>
    <row r="24" spans="3:14" x14ac:dyDescent="0.2">
      <c r="C24" s="12">
        <f>SUM(C4:C23)</f>
        <v>0</v>
      </c>
      <c r="D24" s="12">
        <f t="shared" ref="D24:N24" si="0">SUM(D4:D23)</f>
        <v>0</v>
      </c>
      <c r="E24" s="12">
        <f t="shared" si="0"/>
        <v>110</v>
      </c>
      <c r="F24" s="12">
        <f t="shared" si="0"/>
        <v>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36.340000000000003</v>
      </c>
      <c r="L24" s="12">
        <f t="shared" si="0"/>
        <v>0</v>
      </c>
      <c r="M24" s="12">
        <f t="shared" si="0"/>
        <v>0</v>
      </c>
      <c r="N24" s="12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2017</vt:lpstr>
      <vt:lpstr>Financial Statements</vt:lpstr>
      <vt:lpstr>Utilities</vt:lpstr>
      <vt:lpstr>Dues Deposits</vt:lpstr>
      <vt:lpstr>Lawn Maint</vt:lpstr>
      <vt:lpstr>Snow Maint</vt:lpstr>
      <vt:lpstr>Insurance</vt:lpstr>
      <vt:lpstr>Community Communications</vt:lpstr>
      <vt:lpstr>Legal</vt:lpstr>
      <vt:lpstr>Advertise</vt:lpstr>
      <vt:lpstr>Sheet1</vt:lpstr>
      <vt:lpstr>'2017'!Print_Area</vt:lpstr>
      <vt:lpstr>'Financial Statements'!Print_Area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Robison</dc:creator>
  <cp:lastModifiedBy>Juli Eardley</cp:lastModifiedBy>
  <cp:lastPrinted>2016-11-01T15:17:52Z</cp:lastPrinted>
  <dcterms:created xsi:type="dcterms:W3CDTF">2014-04-17T15:43:54Z</dcterms:created>
  <dcterms:modified xsi:type="dcterms:W3CDTF">2017-11-14T05:03:28Z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